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97" firstSheet="1" activeTab="5"/>
  </bookViews>
  <sheets>
    <sheet name="最高控制价汇总表" sheetId="35" r:id="rId1"/>
    <sheet name="附件1 第100章 准则" sheetId="36" r:id="rId2"/>
    <sheet name="附件1 第200章 路基" sheetId="37" r:id="rId3"/>
    <sheet name="附件1 第300章 路面" sheetId="38" r:id="rId4"/>
    <sheet name="附件2 第100章 准则-工程量清单说明" sheetId="39" r:id="rId5"/>
    <sheet name="附件2 第200章 路基-工程量清单说明" sheetId="40" r:id="rId6"/>
    <sheet name="附件2 第300章 路面-工程量清单说明" sheetId="41" r:id="rId7"/>
  </sheets>
  <externalReferences>
    <externalReference r:id="rId8"/>
    <externalReference r:id="rId9"/>
  </externalReferences>
  <definedNames>
    <definedName name="ASDFT">#REF!</definedName>
    <definedName name="bb">#REF!</definedName>
    <definedName name="CVBY">#REF!</definedName>
    <definedName name="DSF">#REF!</definedName>
    <definedName name="iiii" hidden="1">#REF!</definedName>
    <definedName name="JIAN">#REF!</definedName>
    <definedName name="LYP">#REF!</definedName>
    <definedName name="Print_Area_MI">#REF!</definedName>
    <definedName name="_xlnm.Print_Titles">#REF!</definedName>
    <definedName name="qwer">#REF!</definedName>
    <definedName name="qwerrt">#REF!</definedName>
    <definedName name="UFPrn20040706104006">#REF!</definedName>
    <definedName name="UFPrn20040709155637">#REF!</definedName>
    <definedName name="UFPrn20040713122102">#REF!</definedName>
    <definedName name="UFPrn20040713122133">#REF!</definedName>
    <definedName name="UFPrn20040713122149">#REF!</definedName>
    <definedName name="UFPrn20040713122202">#REF!</definedName>
    <definedName name="UFPrn20040713122215">#REF!</definedName>
    <definedName name="UFPrn20040713122236">#REF!</definedName>
    <definedName name="UFPrn20040713122302">#REF!</definedName>
    <definedName name="UIO">#REF!</definedName>
    <definedName name="XLRPARAMS_GCMC" hidden="1">[1]XLR_NoRangeSheet!$B$6</definedName>
    <definedName name="的vf">#REF!</definedName>
    <definedName name="电力电信及路灯工程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给水工程">#REF!,#REF!,#REF!,#REF!,#REF!,#REF!,#REF!,#REF!,#REF!,#REF!,#REF!,#REF!,#REF!,#REF!,#REF!,#REF!,#REF!</definedName>
    <definedName name="好">#REF!</definedName>
    <definedName name="核减">#REF!</definedName>
    <definedName name="红色单元格求和">#VALUE!</definedName>
    <definedName name="黄色单元格求和">#VALUE!</definedName>
    <definedName name="汇率">#REF!</definedName>
    <definedName name="绿化给水工程">#REF!,#REF!,#REF!,#REF!,#REF!,#REF!,#REF!,#REF!,#REF!,#REF!,#REF!,#REF!,#REF!,#REF!,#REF!,#REF!,#REF!,#REF!,#REF!,#REF!,#REF!,#REF!,#REF!,#REF!,#REF!,#REF!,#REF!,#REF!,#REF!,#REF!,#REF!,#REF!,#REF!,#REF!</definedName>
    <definedName name="排水工程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审核增减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6">#REF!</definedName>
    <definedName name="生产期7">#REF!</definedName>
    <definedName name="生产期8">#REF!</definedName>
    <definedName name="生产期9">#REF!</definedName>
    <definedName name="通道">#REF!</definedName>
    <definedName name="通用项目">#REF!,#REF!,#REF!,#REF!,#REF!,#REF!,#REF!,#REF!,#REF!,#REF!,#REF!,#REF!,#REF!,#REF!,#REF!</definedName>
    <definedName name="我">#REF!</definedName>
    <definedName name="전">#REF!</definedName>
    <definedName name="주택사업본부">#REF!</definedName>
    <definedName name="철구사업본부">#REF!</definedName>
    <definedName name="aa">[2]XL4Poppy!$C$39</definedName>
    <definedName name="_xlnm.Print_Area" hidden="1">#REF!</definedName>
    <definedName name="_xlnm.Print_Area" localSheetId="2">'附件1 第200章 路基'!$A$1:$L$116</definedName>
    <definedName name="_xlnm.Print_Area" localSheetId="5">'附件2 第200章 路基-工程量清单说明'!$A$1:$F$118</definedName>
    <definedName name="_xlnm.Print_Area" localSheetId="0">最高控制价汇总表!$A$1:$H$8</definedName>
    <definedName name="_xlnm.Print_Area" localSheetId="1">'附件1 第100章 准则'!$A$1:$L$27</definedName>
    <definedName name="_xlnm.Print_Titles" localSheetId="2">'附件1 第200章 路基'!$1:$7</definedName>
    <definedName name="_xlnm.Print_Titles" localSheetId="3">'附件1 第300章 路面'!$1:$7</definedName>
    <definedName name="_xlnm.Print_Area" localSheetId="3">'附件1 第300章 路面'!$A$1:$L$51</definedName>
    <definedName name="_xlnm.Print_Area" localSheetId="4">'附件2 第100章 准则-工程量清单说明'!$A$1:$F$25</definedName>
    <definedName name="_xlnm.Print_Titles" localSheetId="5">'附件2 第200章 路基-工程量清单说明'!$1:$7</definedName>
    <definedName name="_xlnm.Print_Titles" localSheetId="6">'附件2 第300章 路面-工程量清单说明'!$1:$7</definedName>
    <definedName name="_xlnm.Print_Area" localSheetId="6">'附件2 第300章 路面-工程量清单说明'!$A$1:$F$52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<sst xmlns="http://schemas.openxmlformats.org/spreadsheetml/2006/main" count="1174" uniqueCount="428">
  <si>
    <t>最高控制价汇总表</t>
  </si>
  <si>
    <t>合同段：福银高速积善出入口工程                                            货币单位：人民币元</t>
  </si>
  <si>
    <t>序号</t>
  </si>
  <si>
    <t>章次</t>
  </si>
  <si>
    <t>科目名称</t>
  </si>
  <si>
    <t>金额</t>
  </si>
  <si>
    <t>金额
（含承包人提供的材料，增值税9%）</t>
  </si>
  <si>
    <t>备注</t>
  </si>
  <si>
    <t>不含税合价</t>
  </si>
  <si>
    <t>税金</t>
  </si>
  <si>
    <t>合计</t>
  </si>
  <si>
    <t>一</t>
  </si>
  <si>
    <t>100~300章最高控制价</t>
  </si>
  <si>
    <t>第100章</t>
  </si>
  <si>
    <t>总则</t>
  </si>
  <si>
    <t>第200章</t>
  </si>
  <si>
    <t>路基</t>
  </si>
  <si>
    <t>第300章</t>
  </si>
  <si>
    <t>路面</t>
  </si>
  <si>
    <r>
      <rPr>
        <sz val="11"/>
        <color theme="1"/>
        <rFont val="宋体"/>
        <charset val="134"/>
      </rPr>
      <t>附件</t>
    </r>
    <r>
      <rPr>
        <sz val="11"/>
        <color theme="1"/>
        <rFont val="Calibri"/>
        <charset val="134"/>
      </rPr>
      <t>1</t>
    </r>
  </si>
  <si>
    <t>工程量清单</t>
  </si>
  <si>
    <t>10*25</t>
  </si>
  <si>
    <t>4*25</t>
  </si>
  <si>
    <t>合同段：福银高速积善出入口工程                                    货币单位：人民币(元）</t>
  </si>
  <si>
    <t>清单 第100章 总则</t>
  </si>
  <si>
    <t>子目号</t>
  </si>
  <si>
    <t>子目名称</t>
  </si>
  <si>
    <t>单位</t>
  </si>
  <si>
    <t>数量</t>
  </si>
  <si>
    <t>综合单价
（不含税）</t>
  </si>
  <si>
    <t>综合单价
（含税9%）</t>
  </si>
  <si>
    <t>综合单价
（最高控制价）（不含税）</t>
  </si>
  <si>
    <t>综合单价
（最高控制价)（含税9%）</t>
  </si>
  <si>
    <t>甲供材料允许损耗率</t>
  </si>
  <si>
    <t>合价
（最高控制价）（不含税）</t>
  </si>
  <si>
    <t>合价
（含税9%最高控制价）</t>
  </si>
  <si>
    <t>7=5*4</t>
  </si>
  <si>
    <t>10=8*4</t>
  </si>
  <si>
    <t>102-3</t>
  </si>
  <si>
    <t>安全生产费</t>
  </si>
  <si>
    <t>总额</t>
  </si>
  <si>
    <t>103</t>
  </si>
  <si>
    <t>临时工程与设施</t>
  </si>
  <si>
    <t>m</t>
  </si>
  <si>
    <t>103-1</t>
  </si>
  <si>
    <t>临时道路修建</t>
  </si>
  <si>
    <t>103-1-1</t>
  </si>
  <si>
    <t>临时道路修建、养护</t>
  </si>
  <si>
    <t>-a</t>
  </si>
  <si>
    <t>换填片石</t>
  </si>
  <si>
    <t>m3</t>
  </si>
  <si>
    <t>-b</t>
  </si>
  <si>
    <t>碎石路面</t>
  </si>
  <si>
    <t>103-2</t>
  </si>
  <si>
    <t>临时占地</t>
  </si>
  <si>
    <t>103-3</t>
  </si>
  <si>
    <t>临时供电设施架设、维护与拆除</t>
  </si>
  <si>
    <t>施工便涵（φ1000混凝土管）</t>
  </si>
  <si>
    <t>105</t>
  </si>
  <si>
    <t>施工标准化</t>
  </si>
  <si>
    <t>105-1</t>
  </si>
  <si>
    <t>项目驻地建设</t>
  </si>
  <si>
    <t>项</t>
  </si>
  <si>
    <t>项目驻地租金</t>
  </si>
  <si>
    <t>月</t>
  </si>
  <si>
    <t>项目驻地装修</t>
  </si>
  <si>
    <t>m2</t>
  </si>
  <si>
    <t>-c</t>
  </si>
  <si>
    <t>网络</t>
  </si>
  <si>
    <t>-d</t>
  </si>
  <si>
    <t>LED</t>
  </si>
  <si>
    <t>105-3</t>
  </si>
  <si>
    <t>小型构件预制场</t>
  </si>
  <si>
    <t>小型构件预制场租金</t>
  </si>
  <si>
    <t>场地硬化（C20）</t>
  </si>
  <si>
    <t>税金9%</t>
  </si>
  <si>
    <r>
      <rPr>
        <b/>
        <sz val="11"/>
        <color theme="1"/>
        <rFont val="宋体"/>
        <charset val="134"/>
      </rPr>
      <t>第</t>
    </r>
    <r>
      <rPr>
        <b/>
        <sz val="11"/>
        <color theme="1"/>
        <rFont val="Calibri"/>
        <charset val="134"/>
      </rPr>
      <t>100</t>
    </r>
    <r>
      <rPr>
        <b/>
        <sz val="11"/>
        <color theme="1"/>
        <rFont val="宋体"/>
        <charset val="134"/>
      </rPr>
      <t>章</t>
    </r>
    <r>
      <rPr>
        <b/>
        <sz val="11"/>
        <color theme="1"/>
        <rFont val="Calibri"/>
        <charset val="134"/>
      </rPr>
      <t xml:space="preserve"> </t>
    </r>
    <r>
      <rPr>
        <b/>
        <sz val="11"/>
        <color theme="1"/>
        <rFont val="宋体"/>
        <charset val="134"/>
      </rPr>
      <t>合计 人民币</t>
    </r>
  </si>
  <si>
    <t>元</t>
  </si>
  <si>
    <t>附件1</t>
  </si>
  <si>
    <t>合同段：福银高速积善出入口工程                                             货币单位：人民币(元）</t>
  </si>
  <si>
    <t>清单 第200章 路基</t>
  </si>
  <si>
    <t>综合单价
（最高控制价含税9%）</t>
  </si>
  <si>
    <t>202</t>
  </si>
  <si>
    <t>场地清理</t>
  </si>
  <si>
    <t>202-2</t>
  </si>
  <si>
    <t>挖除旧路面</t>
  </si>
  <si>
    <t>挖水泥混凝土路面</t>
  </si>
  <si>
    <t>953.832</t>
  </si>
  <si>
    <t>挖碎石基层</t>
  </si>
  <si>
    <t>650.895</t>
  </si>
  <si>
    <t>铣刨旧水泥路面2cm</t>
  </si>
  <si>
    <t>-e</t>
  </si>
  <si>
    <t>铣刨旧水泥砼桥面铺装3cm</t>
  </si>
  <si>
    <t>202-3</t>
  </si>
  <si>
    <t>拆除结构物</t>
  </si>
  <si>
    <t>混凝土结构</t>
  </si>
  <si>
    <t>金属结构</t>
  </si>
  <si>
    <t>-d-1</t>
  </si>
  <si>
    <t>拆除波形梁护栏</t>
  </si>
  <si>
    <t>-d-2</t>
  </si>
  <si>
    <t>拆除隔离栅</t>
  </si>
  <si>
    <t>203</t>
  </si>
  <si>
    <t>挖方路基</t>
  </si>
  <si>
    <t>203-1</t>
  </si>
  <si>
    <t>路基挖方</t>
  </si>
  <si>
    <t>挖土方</t>
  </si>
  <si>
    <t>自卸汽车清表土运输距离5km以内</t>
  </si>
  <si>
    <t>土方每增运1公里</t>
  </si>
  <si>
    <t>自卸汽车清表土运输增运3km</t>
  </si>
  <si>
    <t>挖石方</t>
  </si>
  <si>
    <t>石方每增运1公里</t>
  </si>
  <si>
    <t>km</t>
  </si>
  <si>
    <t>204</t>
  </si>
  <si>
    <t>填方路基</t>
  </si>
  <si>
    <t>204-1</t>
  </si>
  <si>
    <t>路基填筑（包括填前压实）</t>
  </si>
  <si>
    <t>利用土方</t>
  </si>
  <si>
    <t>利用石方</t>
  </si>
  <si>
    <t>借土填方（上路床回填砂性土）</t>
  </si>
  <si>
    <t>-h</t>
  </si>
  <si>
    <t>结构物台背回填</t>
  </si>
  <si>
    <t>-h-1</t>
  </si>
  <si>
    <t>桥头台背回填透水性材料</t>
  </si>
  <si>
    <t>-i</t>
  </si>
  <si>
    <t>锥坡及台前溜坡填土</t>
  </si>
  <si>
    <t>-i-1</t>
  </si>
  <si>
    <t>挡墙锥坡填土</t>
  </si>
  <si>
    <t>-i-2</t>
  </si>
  <si>
    <t>桥台锥坡填砂砾土</t>
  </si>
  <si>
    <t>205</t>
  </si>
  <si>
    <t>特殊地区路基处理</t>
  </si>
  <si>
    <t>205-1</t>
  </si>
  <si>
    <t>软土路基处理</t>
  </si>
  <si>
    <t>垫层</t>
  </si>
  <si>
    <t>-c-6</t>
  </si>
  <si>
    <t>粘土隔水层</t>
  </si>
  <si>
    <t>土工合成材料</t>
  </si>
  <si>
    <t>-d-3</t>
  </si>
  <si>
    <t>双向土工格栅（抗拉强度≥50KN/m）</t>
  </si>
  <si>
    <t>-d-4</t>
  </si>
  <si>
    <t>土工格室</t>
  </si>
  <si>
    <t>铺设土工格室</t>
  </si>
  <si>
    <t>39766</t>
  </si>
  <si>
    <t>-o</t>
  </si>
  <si>
    <t>压实（大吨位压路机碾压25t及以上）</t>
  </si>
  <si>
    <t>-p</t>
  </si>
  <si>
    <t>补强冲击碾压</t>
  </si>
  <si>
    <t>205-9</t>
  </si>
  <si>
    <t>低填浅挖路基处理</t>
  </si>
  <si>
    <t>换填透水性材料（包括填前压实）</t>
  </si>
  <si>
    <t>205-10</t>
  </si>
  <si>
    <t>填方地段不良地基处理</t>
  </si>
  <si>
    <t>205-11</t>
  </si>
  <si>
    <t>碎石盲沟</t>
  </si>
  <si>
    <t>碎石盲沟400*400mm（含无纺土工布250g/m
2）</t>
  </si>
  <si>
    <t>碎石盲沟600*600mm</t>
  </si>
  <si>
    <t>碎石盲沟500*400mm</t>
  </si>
  <si>
    <t>弃土场渗沟（含土工布，φ20cm带孔PVC管）</t>
  </si>
  <si>
    <t>弃土场碎石盲沟（含土工布，φ10cm带孔PVC管）</t>
  </si>
  <si>
    <t>207</t>
  </si>
  <si>
    <t>坡面排水</t>
  </si>
  <si>
    <t>207-2</t>
  </si>
  <si>
    <t>排水沟</t>
  </si>
  <si>
    <t>M7.5浆砌片石（弃土场）</t>
  </si>
  <si>
    <t>现场片石利用开采出来的石料</t>
  </si>
  <si>
    <t>C20现浇混凝土(改渠)</t>
  </si>
  <si>
    <t>207-4</t>
  </si>
  <si>
    <t>跌水与急流槽</t>
  </si>
  <si>
    <t>现浇混凝土</t>
  </si>
  <si>
    <t>-c-1</t>
  </si>
  <si>
    <t>C25现浇混凝土（路堤边坡流水槽、检修踏步）</t>
  </si>
  <si>
    <t>-c-2</t>
  </si>
  <si>
    <t>C20现浇混凝土（急流槽）</t>
  </si>
  <si>
    <t>-c-3</t>
  </si>
  <si>
    <t>砂砾垫层</t>
  </si>
  <si>
    <t>-c-4</t>
  </si>
  <si>
    <t>沥青麻絮沉降缝</t>
  </si>
  <si>
    <t>-c-5</t>
  </si>
  <si>
    <t>C20现浇混凝土（流水槽、消力池）</t>
  </si>
  <si>
    <t>C25砼预制消力池盖板</t>
  </si>
  <si>
    <t>-c-7</t>
  </si>
  <si>
    <t>C25现浇砼台帽</t>
  </si>
  <si>
    <t>-c-8</t>
  </si>
  <si>
    <t>水沟盖板预制钢筋HPB300</t>
  </si>
  <si>
    <t>kg</t>
  </si>
  <si>
    <t>-c-9</t>
  </si>
  <si>
    <t>水沟盖板预制钢筋HRB400</t>
  </si>
  <si>
    <t>208</t>
  </si>
  <si>
    <t>护坡、护面墙</t>
  </si>
  <si>
    <t>208-3</t>
  </si>
  <si>
    <t>浆砌片石护坡</t>
  </si>
  <si>
    <t>满铺浆砌片石护坡</t>
  </si>
  <si>
    <t>-a-1</t>
  </si>
  <si>
    <t>M7.5浆砌片石锥坡及锥坡基础</t>
  </si>
  <si>
    <t>-a-2</t>
  </si>
  <si>
    <t>砂垫层</t>
  </si>
  <si>
    <t>208-4</t>
  </si>
  <si>
    <t>混凝土护坡</t>
  </si>
  <si>
    <t>C20现浇混凝土骨架护坡</t>
  </si>
  <si>
    <t>C25混凝土预制件骨架护坡</t>
  </si>
  <si>
    <t>M7.5浆砌片石</t>
  </si>
  <si>
    <t>-f</t>
  </si>
  <si>
    <t>C25混凝土预制块压顶、铺砌、护脚、镶边、挡水埂</t>
  </si>
  <si>
    <t>-g</t>
  </si>
  <si>
    <t>HPB300</t>
  </si>
  <si>
    <t>M10水泥砂浆垫层</t>
  </si>
  <si>
    <t>植草挂无纺土工布30g/m2</t>
  </si>
  <si>
    <t>-j</t>
  </si>
  <si>
    <t>植草挂铁丝网</t>
  </si>
  <si>
    <t>-k</t>
  </si>
  <si>
    <t>复合土工膜防水层(400g/m2)</t>
  </si>
  <si>
    <t>-l</t>
  </si>
  <si>
    <t>挖基土方</t>
  </si>
  <si>
    <t>土方每增运1公里1.2元，暂时按照20km考虑</t>
  </si>
  <si>
    <t>-m</t>
  </si>
  <si>
    <t>挖基石方</t>
  </si>
  <si>
    <t>石方每增运1公里1.4元，暂时按照20km考虑</t>
  </si>
  <si>
    <t>-n</t>
  </si>
  <si>
    <t>路堤边沟跨沟搭板</t>
  </si>
  <si>
    <t>-n-1</t>
  </si>
  <si>
    <t>C25砼盖板</t>
  </si>
  <si>
    <t>-n-2</t>
  </si>
  <si>
    <t>-n-3</t>
  </si>
  <si>
    <t>HRB400</t>
  </si>
  <si>
    <t>-n-4</t>
  </si>
  <si>
    <t>油毛毡</t>
  </si>
  <si>
    <t>路堑边坡检修踏步钢管扶手</t>
  </si>
  <si>
    <t>-o-1</t>
  </si>
  <si>
    <t>镀锌钢管扶手</t>
  </si>
  <si>
    <t>t</t>
  </si>
  <si>
    <t>-o-2</t>
  </si>
  <si>
    <t>C25砼栏杆基础</t>
  </si>
  <si>
    <t>-o-3</t>
  </si>
  <si>
    <t>209</t>
  </si>
  <si>
    <t>挡土墙</t>
  </si>
  <si>
    <t>209-3</t>
  </si>
  <si>
    <t>砌体挡土墙</t>
  </si>
  <si>
    <t>浆砌片（块）石(M7.5浆砌片石护脚)</t>
  </si>
  <si>
    <t>209-5</t>
  </si>
  <si>
    <t>混凝土挡土墙</t>
  </si>
  <si>
    <t>混凝土</t>
  </si>
  <si>
    <t>C20片石砼挡土墙（含墙背糙化）</t>
  </si>
  <si>
    <t>C30砼挡墙护栏及基础</t>
  </si>
  <si>
    <t>砼2%
钢筋1%</t>
  </si>
  <si>
    <t>-a-3</t>
  </si>
  <si>
    <t>C20片石砼挡土</t>
  </si>
  <si>
    <t>-a-4</t>
  </si>
  <si>
    <t>φ100带孔透式软水管</t>
  </si>
  <si>
    <t>-a-5</t>
  </si>
  <si>
    <t>2-4cm碎石滤层</t>
  </si>
  <si>
    <t>-a-6</t>
  </si>
  <si>
    <t>三通接头</t>
  </si>
  <si>
    <t>个</t>
  </si>
  <si>
    <t>钢筋</t>
  </si>
  <si>
    <t>-b-1</t>
  </si>
  <si>
    <t>-b-2</t>
  </si>
  <si>
    <t>第200章 合计 人民币</t>
  </si>
  <si>
    <r>
      <rPr>
        <sz val="11"/>
        <color theme="1"/>
        <rFont val="宋体"/>
        <charset val="134"/>
      </rPr>
      <t>经办：</t>
    </r>
    <r>
      <rPr>
        <sz val="11"/>
        <color theme="1"/>
        <rFont val="Calibri"/>
        <charset val="134"/>
      </rPr>
      <t xml:space="preserve">                                                                           </t>
    </r>
    <r>
      <rPr>
        <sz val="11"/>
        <color theme="1"/>
        <rFont val="宋体"/>
        <charset val="134"/>
      </rPr>
      <t>审核：                             复核：</t>
    </r>
  </si>
  <si>
    <t>清单 第300章 路面</t>
  </si>
  <si>
    <t>12=10*4</t>
  </si>
  <si>
    <t>304</t>
  </si>
  <si>
    <t>水泥稳定土底基层、基层</t>
  </si>
  <si>
    <t>304-1</t>
  </si>
  <si>
    <t>水泥稳定土底基层</t>
  </si>
  <si>
    <t>厚320mm 3%水泥稳定碎石</t>
  </si>
  <si>
    <t>厚300mm 3%水泥稳定碎石</t>
  </si>
  <si>
    <t>304-3</t>
  </si>
  <si>
    <t>水泥稳定土基层</t>
  </si>
  <si>
    <t>厚200mm 5%水泥稳定碎石</t>
  </si>
  <si>
    <t>厚200mm 3%水泥稳定碎石</t>
  </si>
  <si>
    <t>306</t>
  </si>
  <si>
    <t>级配碎（砾）石底基层、基层</t>
  </si>
  <si>
    <t>306-1</t>
  </si>
  <si>
    <t>级配碎石底基层</t>
  </si>
  <si>
    <t>厚150mm</t>
  </si>
  <si>
    <t>312</t>
  </si>
  <si>
    <t>水泥混凝土面板</t>
  </si>
  <si>
    <t>312-1</t>
  </si>
  <si>
    <t>厚260mm（混凝土弯拉强度5.0MPa）</t>
  </si>
  <si>
    <t>312-2</t>
  </si>
  <si>
    <t>光圆钢筋（HPB300）</t>
  </si>
  <si>
    <t>带肋钢筋（HRB400）</t>
  </si>
  <si>
    <t>313</t>
  </si>
  <si>
    <t>路肩培土、中央分隔带回填土、土路肩加固及路缘石</t>
  </si>
  <si>
    <t>313-3</t>
  </si>
  <si>
    <t>C20现浇混凝土加固土路肩</t>
  </si>
  <si>
    <t>313-5</t>
  </si>
  <si>
    <t>C20混凝土预制块路缘石</t>
  </si>
  <si>
    <t>313-6</t>
  </si>
  <si>
    <t>2~4cm碎石透水层</t>
  </si>
  <si>
    <t>313-7</t>
  </si>
  <si>
    <t>φ75mmPVC排水管</t>
  </si>
  <si>
    <t>313-8</t>
  </si>
  <si>
    <t>φ100mmPVC排水管</t>
  </si>
  <si>
    <t>313-9</t>
  </si>
  <si>
    <t>M10水泥砂浆抹面</t>
  </si>
  <si>
    <t>314</t>
  </si>
  <si>
    <t>路面及中央分隔带排水</t>
  </si>
  <si>
    <t>314-1</t>
  </si>
  <si>
    <t>排水管</t>
  </si>
  <si>
    <t>双壁镀锌钢管φ80</t>
  </si>
  <si>
    <t>双壁镀锌钢管φ125</t>
  </si>
  <si>
    <t>314-6</t>
  </si>
  <si>
    <t>路肩排水沟</t>
  </si>
  <si>
    <t>C25砼预制块（路堤Ⅱ型边沟）</t>
  </si>
  <si>
    <t>C20现浇砼（路堑边沟）</t>
  </si>
  <si>
    <t>314-7</t>
  </si>
  <si>
    <t>碎石盲沟（路堑边沟下）</t>
  </si>
  <si>
    <t>314-8</t>
  </si>
  <si>
    <t>250g/m2无纺土工布</t>
  </si>
  <si>
    <t>314-9</t>
  </si>
  <si>
    <t>φ150mm波纹管</t>
  </si>
  <si>
    <t>315</t>
  </si>
  <si>
    <t>路面其他零星项目</t>
  </si>
  <si>
    <t>315-1</t>
  </si>
  <si>
    <t>路面病害注浆</t>
  </si>
  <si>
    <t>第300章 合计 人民币</t>
  </si>
  <si>
    <r>
      <rPr>
        <sz val="11"/>
        <color theme="1"/>
        <rFont val="宋体"/>
        <charset val="134"/>
      </rPr>
      <t>经办：</t>
    </r>
    <r>
      <rPr>
        <sz val="11"/>
        <color theme="1"/>
        <rFont val="Calibri"/>
        <charset val="134"/>
      </rPr>
      <t xml:space="preserve">                                                                                </t>
    </r>
    <r>
      <rPr>
        <sz val="11"/>
        <color theme="1"/>
        <rFont val="宋体"/>
        <charset val="134"/>
      </rPr>
      <t>审核：</t>
    </r>
    <r>
      <rPr>
        <sz val="11"/>
        <color theme="1"/>
        <rFont val="Calibri"/>
        <charset val="134"/>
      </rPr>
      <t xml:space="preserve">                                                                    </t>
    </r>
    <r>
      <rPr>
        <sz val="11"/>
        <color theme="1"/>
        <rFont val="宋体"/>
        <charset val="134"/>
      </rPr>
      <t>复核：</t>
    </r>
  </si>
  <si>
    <t>附件2</t>
  </si>
  <si>
    <t>工程量清单说明</t>
  </si>
  <si>
    <t xml:space="preserve">合同段：福银高速积善出入口工程                                                                           </t>
  </si>
  <si>
    <t>计量规则</t>
  </si>
  <si>
    <t>费用组成</t>
  </si>
  <si>
    <t>工作内容</t>
  </si>
  <si>
    <t>不可竞争性费用</t>
  </si>
  <si>
    <t>新建便道1.5km</t>
  </si>
  <si>
    <t>按照技术交底量计量，但不得超过设计数量。</t>
  </si>
  <si>
    <t>单价包含全部费用</t>
  </si>
  <si>
    <t>装、运、铺筑、整平、分层碾压等全部工序。</t>
  </si>
  <si>
    <t>双向两车道5宽，地下为旱地，暂考虑换填1m</t>
  </si>
  <si>
    <t xml:space="preserve"> </t>
  </si>
  <si>
    <t>已包含在其它章综合单价中</t>
  </si>
  <si>
    <t>施工便函开挖、安装以及为完成该项工作的全部内容</t>
  </si>
  <si>
    <t>工期12个月，收尾6个月</t>
  </si>
  <si>
    <t>网络安装以及为完成该项工作的全部内容</t>
  </si>
  <si>
    <t>LED安装以及为完成该项工作的全部内容</t>
  </si>
  <si>
    <t>与刚进场合并占地2000m2，现按照1000m2考虑平摊租金</t>
  </si>
  <si>
    <t>模板安拆、维修，砼场内二次倒运，砼灌注、振捣、抹平、压纹、养生等全部工作。</t>
  </si>
  <si>
    <t>10cm厚</t>
  </si>
  <si>
    <t xml:space="preserve">合同段：福银高速积善出入口工程                                                           </t>
  </si>
  <si>
    <t>机械破碎拆除、运至指定弃土场、清理场地、平整。</t>
  </si>
  <si>
    <t>依据图纸所示位置和断面尺寸，分不同类型，按平方米为单位进行计量</t>
  </si>
  <si>
    <t>包括安全布控、铣刨机铣刨旧路面、山猫清扫工作面、人工再次清理工作面以及其他根据现场实际情况所需的附加工序等</t>
  </si>
  <si>
    <t>按拆除构筑物实际尺寸体积计算</t>
  </si>
  <si>
    <t>按拆除构筑物实际尺寸长度计算</t>
  </si>
  <si>
    <t>拆除及废料装车，场地清理等全部工序的工作。</t>
  </si>
  <si>
    <t>按设计图示开挖断面尺寸体积计算</t>
  </si>
  <si>
    <t>施工准备、就位、开挖工作面、挖、卸，土方堆放、整修，修整、清理工作面等全部工作内容。</t>
  </si>
  <si>
    <t>施工准备；挖掘机就位、炮筒配合开挖，修整边坡、清理工作面等全部工作内容。</t>
  </si>
  <si>
    <t>按照设计图示压实后断面尺寸体积计算</t>
  </si>
  <si>
    <t>施工准备，原地面清表、填前压实、分层填筑、整平、翻晒、洒水、压实，排水；路面及边坡修整、清理余土等全部工作内容。</t>
  </si>
  <si>
    <t>按照设计断面压实后体积计算</t>
  </si>
  <si>
    <t>原地面清表、解小并分层摊平、羊足碾碾压、压路机压实、修整路堤边坡及路面，洒水等。</t>
  </si>
  <si>
    <t>按照设计图示压实断面尺寸计算</t>
  </si>
  <si>
    <t>按路基横断面计算,施工过程中依规范要求增加的填宽不计，但不得超过现场技术交底和设计量。</t>
  </si>
  <si>
    <t>机械进出场、配合卸料、杂物清理，基底清理、场地内排水、台阶开挖、分层摊铺、整平、碾压夯实，场地内倒运，现场清理等相关工作内容</t>
  </si>
  <si>
    <t>按照实际完成的设计图示范围以内压实断面尺寸，以体积计算</t>
  </si>
  <si>
    <t>放样、台阶开挖、运弃、选料、装车、运输1km以内、摊平、压实、检测、按设计超填、边坡修整、临时排水，工完场清，安全文明施工措施等相关的一切工作。</t>
  </si>
  <si>
    <t>按设计图示压实断面尺寸计算</t>
  </si>
  <si>
    <t>按设计平面面积计算，不考虑拼接/搭接</t>
  </si>
  <si>
    <t>单价包含除土工格栅材料费以外的全部费用</t>
  </si>
  <si>
    <t>整平路基、挖填锚固沟、铺设、缝合搭接、锚固土工布等全部工序。</t>
  </si>
  <si>
    <t>整平路基、挖填锚固沟、铺设、缝合、锚固土工布等全部工序。</t>
  </si>
  <si>
    <t>按实际完成不超过设计数量计</t>
  </si>
  <si>
    <t>机械进出场、转场、就位及移位、按技术交底规定进行碾压至满足设计要求（至少碾压20遍）、碾压后配合检测等</t>
  </si>
  <si>
    <t>机械进出场、配合卸料、杂物清理，基底清理、场地内排水、分层摊铺、整平、碾压夯实，场地内倒运，现场清理等相关工作内容</t>
  </si>
  <si>
    <t>以图纸设计数量计。</t>
  </si>
  <si>
    <t>沟槽土方挖运，垫层填筑压实、渗水土工布包裹砂砾石填筑、出水口砌筑、回填。甲供料的领用、装运卸，不计增运费。</t>
  </si>
  <si>
    <t>按设计图示尺寸计算圬工体积</t>
  </si>
  <si>
    <t>单价包含除水泥外的全部费用</t>
  </si>
  <si>
    <t>沟槽开挖，垫层铺筑、压实，石料选择、整修、清洗，砂浆拌和、运输，砌筑、勾缝、安泄水孔、设置变形缝、 养护，回填、夯实等全部工序。</t>
  </si>
  <si>
    <t>按设计断面尺寸及实际量测长度计算的体积计量。挖基、回填、反滤层、伸缩缝、
泄水管等工作内容已含在单价内，不另行计量。</t>
  </si>
  <si>
    <t>单价包含除混凝土以外的全部费用</t>
  </si>
  <si>
    <t>放样、挖沟、清底、安拆模板、浇注砼、养护、材料水平20m内转运，工完场清，安全文明施工措施等相关的一切工作。</t>
  </si>
  <si>
    <t>沉降分施工以及未完成该项工作的所有内容。</t>
  </si>
  <si>
    <t>场地平整，模板清理、涂油、安装，钢筋下料、加工、绑扎、安装、砼浇注、振动、养护。</t>
  </si>
  <si>
    <t>按设计图示圬工尺寸体积计算</t>
  </si>
  <si>
    <t>搭拆施工支架、脚手架、模板安、拆，模板涂脱模剂，砼灌注、振捣、养护、修饰、凿毛等全部工序。</t>
  </si>
  <si>
    <t>按照钢筋设计重量计算，不计搭接、损耗</t>
  </si>
  <si>
    <t>单价包含除钢筋及钢筋加工、制作外的全部费用</t>
  </si>
  <si>
    <t>卸车、除锈、焊接及绑扎、安放、定位、校正安装成型；含运输及装卸车等全部工作内容。</t>
  </si>
  <si>
    <t>按照实际施工的设计体积计算</t>
  </si>
  <si>
    <t>单价包含除混凝土外的全部费用</t>
  </si>
  <si>
    <t>坡面基槽开挖及回填，脚手架搭拆，模板制安拆，混凝土浇筑及养护，收面及修面，反滤层或垫层铺设，变形缝、泄水管(孔)设置等全部工序的工作。</t>
  </si>
  <si>
    <t>按实际施工圬工尺寸计算体积</t>
  </si>
  <si>
    <t>坡面清理，垫层铺筑，搭拆跳板、挂线、找平、选修片石、砂浆拌和、运输，砌筑、勾缝、养生等全部工序。</t>
  </si>
  <si>
    <t>按设计图示混凝土预制件圬工体积计算</t>
  </si>
  <si>
    <t>单价包含除预制构件及水泥以外的全部费用</t>
  </si>
  <si>
    <t>坡面清理，垫层铺筑，搭拆脚手架、挂线、找平、砂浆拌和、运输，砌筑、勾缝、安泄水孔、设变形缝，养护、场地清理等全部工序。</t>
  </si>
  <si>
    <t>单价包含除水泥以外的全部费用</t>
  </si>
  <si>
    <t>分层推平、铺筑、洒水、碾压，整平、排水等全部工作内容。</t>
  </si>
  <si>
    <t>按照实际施工的设计平方计算</t>
  </si>
  <si>
    <t>清理整平路基、铺设土工布/土工膜、缝合及锚固土工
布等全部工序。</t>
  </si>
  <si>
    <t>铁丝网铺设、固定、绑扎、搭接等全部工序。</t>
  </si>
  <si>
    <t>按设计图示开挖断面尺寸天然密实方计算</t>
  </si>
  <si>
    <t>挖掘机就位、开辟工作面、挖石方、装车、移动位置、推土机清理余土、卸土，空回、清理工作面、便道修整、取、弃土场整理等全部工作内容</t>
  </si>
  <si>
    <t>场地平整，模板清理、涂油防水、安装，钢筋下料、加工、绑扎、安装、砼浇注、振动、养护。</t>
  </si>
  <si>
    <t>铺接、搭设等为完成此项工作的全部工作内容。</t>
  </si>
  <si>
    <t>镀锌钢管扶手制作、安装及为完成此项工作的全部工作内容</t>
  </si>
  <si>
    <t>按照技术交底量计量，但不得超过设计数量。挖基、回填、反滤层、伸缩缝、泄水管等工作内容已含在单价内，不另行计量。</t>
  </si>
  <si>
    <t>单价包含除混凝土、钢筋外的全部费用</t>
  </si>
  <si>
    <t>挖、清、运基底土；设置反滤层、回填；搭、拆脚手架；模板组拼拆、安装、拆除、修理、涂脱模剂、堆放；浇筑(掺片石)、捣固、养护；护栏基础钢筋预埋（如有）；沥青麻筋伸缩缝、PVC管下料，安放泄水管、整理及养护、墙背糙化处理等全部工序。</t>
  </si>
  <si>
    <t>单价包含除混凝土、钢筋费用以外的全部费用</t>
  </si>
  <si>
    <t>挖、清、运基底土；设置反滤层、回填；搭、拆脚手架；选修片石及洗刷、拌制砂浆、铺浆、安砌及勾缝找平、沥青麻筋伸缩缝、PVC管下料，安放泄水管、整理及养护等全部工序。</t>
  </si>
  <si>
    <r>
      <rPr>
        <sz val="11"/>
        <color theme="1"/>
        <rFont val="宋体"/>
        <charset val="134"/>
      </rPr>
      <t>经办：</t>
    </r>
    <r>
      <rPr>
        <sz val="11"/>
        <color theme="1"/>
        <rFont val="Calibri"/>
        <charset val="134"/>
      </rPr>
      <t xml:space="preserve">                                                                                   </t>
    </r>
    <r>
      <rPr>
        <sz val="11"/>
        <color theme="1"/>
        <rFont val="宋体"/>
        <charset val="134"/>
      </rPr>
      <t>审核：</t>
    </r>
    <r>
      <rPr>
        <sz val="11"/>
        <color theme="1"/>
        <rFont val="Calibri"/>
        <charset val="134"/>
      </rPr>
      <t xml:space="preserve">                                                                                    </t>
    </r>
    <r>
      <rPr>
        <sz val="11"/>
        <color theme="1"/>
        <rFont val="宋体"/>
        <charset val="134"/>
      </rPr>
      <t>复核：</t>
    </r>
  </si>
  <si>
    <t xml:space="preserve">合同段：福银高速积善出入口工程                                                                                                             </t>
  </si>
  <si>
    <t>按合格的成型区段有效施工面积计算</t>
  </si>
  <si>
    <t>单价包含除混合料外的全部费用</t>
  </si>
  <si>
    <t>机械摊铺混合料、整型、找平、补点、机械碾压、初期养护等全部工作内容。</t>
  </si>
  <si>
    <t>按照设计面积计算，厚度均为压实后厚度。</t>
  </si>
  <si>
    <t>除混合料料费外的全部费用</t>
  </si>
  <si>
    <t>模板安拆、维修，砼场内二次倒运，砼灌注、振捣、真空吸水、抹平、压纹、养生等全部工作。</t>
  </si>
  <si>
    <t>按施工图所示，以断面面积乘以延米折合体积计算</t>
  </si>
  <si>
    <t>施工准备、混凝土浇筑、振捣、养护、边坡取土、挂线、培肩、洒水、压实、修整路肩、清理工作场地。</t>
  </si>
  <si>
    <t>按预制品实际预制数量和结构尺寸计算体积</t>
  </si>
  <si>
    <t>模板制、安、拆，砼拌和、浇筑、养生等全部工作内容。</t>
  </si>
  <si>
    <t>按实测或实际铺设长度计算</t>
  </si>
  <si>
    <t>按设计标准铺设、与路基横向排水管沟结合、覆盖、固定等全部工作内容。</t>
  </si>
  <si>
    <t>按施工图所示以平米计算</t>
  </si>
  <si>
    <t>单价包含为完成此项工作的所有工作内容。</t>
  </si>
  <si>
    <t>按设计断面尺寸及实际量测长度计算的体积计量。挖基、回填、反滤层、伸缩缝、泄水管等工作内容已含在单价内，不另
行计量。</t>
  </si>
  <si>
    <t>放样、挖沟、清底、安拆模板、浇注砼、养护、材料水平20m内转运，工完场清，安全文明施工措施等相关的
一切工作。</t>
  </si>
  <si>
    <t>按照图示进行施工，但不得超过涉及数量。</t>
  </si>
  <si>
    <t>按设计标准铺设、搭接、固定等全部工作内容。</t>
  </si>
  <si>
    <t>按设计标准铺设、覆盖、固定等全部工作内容。</t>
  </si>
  <si>
    <t>依据图纸所示位置和断面尺寸，分不同类型按体积为单位进行计量</t>
  </si>
  <si>
    <t>包括路面凿除、高聚物注浆、路面修补、装缝处置即聚氨酯填缝等为完成本单项所需的一切工序</t>
  </si>
  <si>
    <r>
      <rPr>
        <sz val="11"/>
        <color theme="1"/>
        <rFont val="宋体"/>
        <charset val="134"/>
      </rPr>
      <t>经办：</t>
    </r>
    <r>
      <rPr>
        <sz val="11"/>
        <color theme="1"/>
        <rFont val="Calibri"/>
        <charset val="134"/>
      </rPr>
      <t xml:space="preserve">                                                                                                  </t>
    </r>
    <r>
      <rPr>
        <sz val="11"/>
        <color theme="1"/>
        <rFont val="宋体"/>
        <charset val="134"/>
      </rPr>
      <t>审核：</t>
    </r>
    <r>
      <rPr>
        <sz val="11"/>
        <color theme="1"/>
        <rFont val="Calibri"/>
        <charset val="134"/>
      </rPr>
      <t xml:space="preserve">                                                                                              </t>
    </r>
    <r>
      <rPr>
        <sz val="11"/>
        <color theme="1"/>
        <rFont val="宋体"/>
        <charset val="134"/>
      </rPr>
      <t>复核：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</si>
</sst>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_ "/>
    <numFmt numFmtId="178" formatCode="0.00_);[Red]\(0.00\)"/>
    <numFmt numFmtId="179" formatCode="0.00_ "/>
    <numFmt numFmtId="180" formatCode="0_);[Red]\(0\)"/>
  </numFmts>
  <fonts count="48">
    <font>
      <sz val="11"/>
      <color theme="1"/>
      <name val="Calibri"/>
      <charset val="134"/>
    </font>
    <font>
      <sz val="11"/>
      <name val="??"/>
      <charset val="134"/>
      <scheme val="minor"/>
    </font>
    <font>
      <sz val="10"/>
      <color theme="1"/>
      <name val="宋体"/>
      <charset val="134"/>
    </font>
    <font>
      <sz val="10"/>
      <name val="宋体"/>
      <charset val="0"/>
    </font>
    <font>
      <sz val="10"/>
      <color rgb="FFFF0000"/>
      <name val="宋体"/>
      <charset val="0"/>
    </font>
    <font>
      <sz val="11"/>
      <color theme="1"/>
      <name val="宋体"/>
      <charset val="134"/>
    </font>
    <font>
      <b/>
      <sz val="16"/>
      <name val="宋体"/>
      <charset val="134"/>
    </font>
    <font>
      <sz val="11"/>
      <color rgb="FFFF0000"/>
      <name val="??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6"/>
      <color rgb="FFFF0000"/>
      <name val="??"/>
      <charset val="134"/>
      <scheme val="minor"/>
    </font>
    <font>
      <sz val="10"/>
      <color rgb="FFFF0000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新宋体"/>
      <charset val="134"/>
    </font>
    <font>
      <b/>
      <sz val="11"/>
      <color theme="1"/>
      <name val="Calibri"/>
      <charset val="134"/>
    </font>
    <font>
      <b/>
      <sz val="16"/>
      <name val="??"/>
      <charset val="134"/>
      <scheme val="minor"/>
    </font>
    <font>
      <b/>
      <sz val="10"/>
      <name val="??"/>
      <charset val="134"/>
      <scheme val="minor"/>
    </font>
    <font>
      <sz val="10"/>
      <name val="??"/>
      <charset val="134"/>
      <scheme val="minor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sz val="12"/>
      <name val="宋体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Helv"/>
      <charset val="0"/>
    </font>
    <font>
      <sz val="10"/>
      <name val="Arial"/>
      <charset val="134"/>
    </font>
    <font>
      <sz val="10"/>
      <color indexed="8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5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10" applyNumberFormat="0" applyAlignment="0" applyProtection="0">
      <alignment vertical="center"/>
    </xf>
    <xf numFmtId="0" fontId="31" fillId="7" borderId="11" applyNumberFormat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33" fillId="8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0" fillId="0" borderId="0"/>
    <xf numFmtId="0" fontId="41" fillId="0" borderId="0">
      <alignment vertical="center"/>
    </xf>
    <xf numFmtId="0" fontId="41" fillId="0" borderId="0"/>
    <xf numFmtId="0" fontId="41" fillId="0" borderId="0">
      <alignment vertical="center"/>
    </xf>
    <xf numFmtId="0" fontId="4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1" fillId="0" borderId="0"/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2" fillId="0" borderId="0"/>
    <xf numFmtId="0" fontId="43" fillId="0" borderId="0">
      <alignment vertical="center"/>
    </xf>
    <xf numFmtId="0" fontId="44" fillId="0" borderId="0"/>
    <xf numFmtId="0" fontId="44" fillId="0" borderId="0"/>
    <xf numFmtId="0" fontId="43" fillId="0" borderId="0">
      <alignment vertical="center"/>
    </xf>
    <xf numFmtId="0" fontId="11" fillId="0" borderId="0" applyFont="0" applyAlignment="0">
      <alignment vertical="center"/>
    </xf>
    <xf numFmtId="0" fontId="41" fillId="0" borderId="0"/>
    <xf numFmtId="0" fontId="41" fillId="0" borderId="0">
      <alignment vertical="center"/>
    </xf>
    <xf numFmtId="0" fontId="45" fillId="0" borderId="0"/>
    <xf numFmtId="0" fontId="41" fillId="0" borderId="0">
      <alignment vertical="center"/>
    </xf>
    <xf numFmtId="0" fontId="43" fillId="0" borderId="0">
      <alignment vertical="center"/>
    </xf>
    <xf numFmtId="0" fontId="41" fillId="0" borderId="0">
      <alignment vertical="center"/>
    </xf>
    <xf numFmtId="0" fontId="41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3" fillId="0" borderId="0">
      <alignment vertical="center"/>
    </xf>
    <xf numFmtId="0" fontId="46" fillId="0" borderId="0"/>
    <xf numFmtId="0" fontId="47" fillId="0" borderId="0">
      <alignment vertical="top"/>
    </xf>
    <xf numFmtId="0" fontId="41" fillId="0" borderId="0"/>
    <xf numFmtId="0" fontId="47" fillId="0" borderId="0">
      <alignment vertical="top"/>
    </xf>
    <xf numFmtId="0" fontId="41" fillId="0" borderId="0"/>
    <xf numFmtId="0" fontId="41" fillId="0" borderId="0">
      <alignment vertical="center"/>
    </xf>
    <xf numFmtId="0" fontId="4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</cellStyleXfs>
  <cellXfs count="71">
    <xf numFmtId="0" fontId="0" fillId="0" borderId="0" xfId="49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49" applyFont="1"/>
    <xf numFmtId="49" fontId="6" fillId="0" borderId="0" xfId="0" applyNumberFormat="1" applyFont="1" applyFill="1" applyAlignment="1" applyProtection="1">
      <alignment horizontal="center" vertical="center" wrapText="1"/>
    </xf>
    <xf numFmtId="176" fontId="6" fillId="0" borderId="0" xfId="0" applyNumberFormat="1" applyFont="1" applyFill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9" fontId="8" fillId="0" borderId="0" xfId="54" applyNumberFormat="1" applyFont="1" applyFill="1" applyAlignment="1" applyProtection="1">
      <alignment horizontal="left" vertical="center" wrapText="1"/>
      <protection hidden="1"/>
    </xf>
    <xf numFmtId="49" fontId="9" fillId="0" borderId="1" xfId="54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2" xfId="55" applyNumberFormat="1" applyFont="1" applyFill="1" applyBorder="1" applyAlignment="1" applyProtection="1">
      <alignment horizontal="center" vertical="center" wrapText="1"/>
      <protection hidden="1"/>
    </xf>
    <xf numFmtId="0" fontId="10" fillId="0" borderId="3" xfId="55" applyNumberFormat="1" applyFont="1" applyFill="1" applyBorder="1" applyAlignment="1" applyProtection="1">
      <alignment horizontal="center" vertical="center" wrapText="1"/>
      <protection hidden="1"/>
    </xf>
    <xf numFmtId="177" fontId="10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8" fontId="8" fillId="0" borderId="1" xfId="55" applyNumberFormat="1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82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77" fontId="10" fillId="0" borderId="1" xfId="55" applyNumberFormat="1" applyFont="1" applyFill="1" applyBorder="1" applyAlignment="1" applyProtection="1">
      <alignment horizontal="center" vertical="center" wrapText="1"/>
      <protection hidden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55" applyNumberFormat="1" applyFont="1" applyFill="1" applyBorder="1" applyAlignment="1" applyProtection="1">
      <alignment horizontal="center" vertical="center" wrapText="1"/>
      <protection hidden="1"/>
    </xf>
    <xf numFmtId="0" fontId="8" fillId="0" borderId="1" xfId="55" applyNumberFormat="1" applyFont="1" applyFill="1" applyBorder="1" applyAlignment="1" applyProtection="1">
      <alignment horizontal="center" vertical="center" wrapText="1"/>
      <protection hidden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10" fillId="0" borderId="4" xfId="55" applyNumberFormat="1" applyFont="1" applyFill="1" applyBorder="1" applyAlignment="1" applyProtection="1">
      <alignment horizontal="center" vertical="center" wrapText="1"/>
      <protection hidden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179" fontId="8" fillId="0" borderId="1" xfId="55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83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0" xfId="0" applyNumberFormat="1" applyFont="1" applyFill="1" applyAlignment="1" applyProtection="1">
      <alignment horizontal="center" vertical="center" wrapText="1"/>
    </xf>
    <xf numFmtId="0" fontId="14" fillId="0" borderId="0" xfId="54" applyFont="1" applyFill="1" applyBorder="1" applyAlignment="1" applyProtection="1">
      <alignment horizontal="center" vertical="center" wrapText="1"/>
      <protection hidden="1"/>
    </xf>
    <xf numFmtId="0" fontId="14" fillId="0" borderId="0" xfId="54" applyFont="1" applyFill="1" applyAlignment="1" applyProtection="1">
      <alignment horizontal="center" vertical="center" wrapText="1"/>
      <protection hidden="1"/>
    </xf>
    <xf numFmtId="9" fontId="7" fillId="0" borderId="0" xfId="0" applyNumberFormat="1" applyFont="1" applyFill="1" applyAlignment="1">
      <alignment horizontal="center" vertical="center" wrapText="1"/>
    </xf>
    <xf numFmtId="9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0" fillId="0" borderId="0" xfId="49" applyAlignment="1">
      <alignment horizontal="center" vertical="center"/>
    </xf>
    <xf numFmtId="176" fontId="8" fillId="0" borderId="0" xfId="54" applyNumberFormat="1" applyFont="1" applyFill="1" applyAlignment="1" applyProtection="1">
      <alignment horizontal="left" vertical="center" wrapText="1"/>
      <protection hidden="1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179" fontId="10" fillId="0" borderId="2" xfId="55" applyNumberFormat="1" applyFont="1" applyFill="1" applyBorder="1" applyAlignment="1" applyProtection="1">
      <alignment horizontal="center" vertical="center" wrapText="1"/>
      <protection hidden="1"/>
    </xf>
    <xf numFmtId="179" fontId="10" fillId="0" borderId="3" xfId="55" applyNumberFormat="1" applyFont="1" applyFill="1" applyBorder="1" applyAlignment="1" applyProtection="1">
      <alignment horizontal="center" vertical="center" wrapText="1"/>
      <protection hidden="1"/>
    </xf>
    <xf numFmtId="179" fontId="3" fillId="0" borderId="1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15" fillId="0" borderId="4" xfId="49" applyFont="1" applyBorder="1" applyAlignment="1">
      <alignment horizontal="center" vertical="center"/>
    </xf>
    <xf numFmtId="0" fontId="15" fillId="0" borderId="5" xfId="49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0" fontId="0" fillId="0" borderId="1" xfId="49" applyBorder="1" applyAlignment="1">
      <alignment horizontal="center" vertical="center"/>
    </xf>
    <xf numFmtId="9" fontId="8" fillId="0" borderId="1" xfId="55" applyNumberFormat="1" applyFont="1" applyFill="1" applyBorder="1" applyAlignment="1" applyProtection="1">
      <alignment horizontal="center" vertical="center" wrapText="1"/>
      <protection hidden="1"/>
    </xf>
    <xf numFmtId="177" fontId="8" fillId="0" borderId="1" xfId="55" applyNumberFormat="1" applyFont="1" applyFill="1" applyBorder="1" applyAlignment="1" applyProtection="1">
      <alignment horizontal="center" vertical="center" wrapText="1"/>
      <protection hidden="1"/>
    </xf>
    <xf numFmtId="177" fontId="16" fillId="0" borderId="1" xfId="49" applyNumberFormat="1" applyFont="1" applyBorder="1" applyAlignment="1">
      <alignment vertical="center"/>
    </xf>
    <xf numFmtId="0" fontId="17" fillId="0" borderId="5" xfId="49" applyFont="1" applyBorder="1" applyAlignment="1">
      <alignment horizontal="center" vertical="center"/>
    </xf>
    <xf numFmtId="180" fontId="8" fillId="0" borderId="1" xfId="55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85" applyFont="1" applyFill="1" applyAlignment="1">
      <alignment horizontal="center" vertical="center"/>
    </xf>
    <xf numFmtId="0" fontId="8" fillId="0" borderId="0" xfId="56" applyFont="1" applyFill="1" applyAlignment="1">
      <alignment horizontal="left" vertical="center"/>
    </xf>
    <xf numFmtId="0" fontId="19" fillId="0" borderId="1" xfId="85" applyFont="1" applyFill="1" applyBorder="1" applyAlignment="1">
      <alignment horizontal="center" vertical="center" wrapText="1"/>
    </xf>
    <xf numFmtId="0" fontId="19" fillId="0" borderId="4" xfId="85" applyFont="1" applyFill="1" applyBorder="1" applyAlignment="1">
      <alignment horizontal="center" vertical="center" wrapText="1"/>
    </xf>
    <xf numFmtId="0" fontId="19" fillId="0" borderId="6" xfId="85" applyFont="1" applyFill="1" applyBorder="1" applyAlignment="1">
      <alignment horizontal="center" vertical="center" wrapText="1"/>
    </xf>
    <xf numFmtId="0" fontId="19" fillId="0" borderId="5" xfId="85" applyFont="1" applyFill="1" applyBorder="1" applyAlignment="1">
      <alignment horizontal="center" vertical="center" wrapText="1"/>
    </xf>
    <xf numFmtId="0" fontId="15" fillId="0" borderId="1" xfId="49" applyFont="1" applyBorder="1" applyAlignment="1">
      <alignment horizontal="center" vertical="center"/>
    </xf>
    <xf numFmtId="0" fontId="0" fillId="0" borderId="1" xfId="49" applyBorder="1"/>
    <xf numFmtId="177" fontId="19" fillId="0" borderId="1" xfId="85" applyNumberFormat="1" applyFont="1" applyFill="1" applyBorder="1" applyAlignment="1">
      <alignment horizontal="center" vertical="center" wrapText="1"/>
    </xf>
    <xf numFmtId="0" fontId="20" fillId="0" borderId="1" xfId="85" applyFont="1" applyFill="1" applyBorder="1" applyAlignment="1">
      <alignment horizontal="center" vertical="center" wrapText="1"/>
    </xf>
    <xf numFmtId="177" fontId="20" fillId="0" borderId="1" xfId="85" applyNumberFormat="1" applyFont="1" applyFill="1" applyBorder="1" applyAlignment="1">
      <alignment horizontal="center" vertical="center" wrapText="1"/>
    </xf>
    <xf numFmtId="1" fontId="20" fillId="0" borderId="1" xfId="85" applyNumberFormat="1" applyFont="1" applyFill="1" applyBorder="1" applyAlignment="1">
      <alignment horizontal="center" vertical="center" wrapText="1"/>
    </xf>
  </cellXfs>
  <cellStyles count="8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3" xfId="50"/>
    <cellStyle name="常规_项目验工计价表格" xfId="51"/>
    <cellStyle name="常规_汇总表及专项暂定（3,5,6,7） 2 2" xfId="52"/>
    <cellStyle name="常规_汇总表及专项暂定（3,5,6,7） 2" xfId="53"/>
    <cellStyle name="常规 8 6" xfId="54"/>
    <cellStyle name="常规 5" xfId="55"/>
    <cellStyle name="常规 10 10" xfId="56"/>
    <cellStyle name="常规_渔平材料价 2" xfId="57"/>
    <cellStyle name="常规_高速公路成本模块" xfId="58"/>
    <cellStyle name="常规 8 2 3" xfId="59"/>
    <cellStyle name="常规_A1成本" xfId="60"/>
    <cellStyle name="常规_A2成本分析 2" xfId="61"/>
    <cellStyle name="常规 11" xfId="62"/>
    <cellStyle name="常规 2 2" xfId="63"/>
    <cellStyle name="常规_A2成本分析" xfId="64"/>
    <cellStyle name="常规_清单对比表" xfId="65"/>
    <cellStyle name="常规 14 2 2" xfId="66"/>
    <cellStyle name="常规_A6清单" xfId="67"/>
    <cellStyle name="常规_A4工程量清单承包价测算" xfId="68"/>
    <cellStyle name="常规 2" xfId="69"/>
    <cellStyle name="常规 7_四公司公路工程劳务分包指导价" xfId="70"/>
    <cellStyle name="常规_3合同段成本分析" xfId="71"/>
    <cellStyle name="常规_南阳成本分析" xfId="72"/>
    <cellStyle name="常规_苍头天桥" xfId="73"/>
    <cellStyle name="常规_ZA2厦漳工程量清单(成本分析)" xfId="74"/>
    <cellStyle name="常规_绿化工程" xfId="75"/>
    <cellStyle name="常规 7" xfId="76"/>
    <cellStyle name="_ET_STYLE_NoName_00_" xfId="77"/>
    <cellStyle name="常规_中铁七局劳务单价调查表---郑州公司20100920" xfId="78"/>
    <cellStyle name="常规_工作表 在 关于上报工程项目劳务分包价格等统计表的通知" xfId="79"/>
    <cellStyle name="常规_铁路汇总表-(20110729打印稿正式)" xfId="80"/>
    <cellStyle name="常规_四局一公司劳务分包价" xfId="81"/>
    <cellStyle name="常规 3 2" xfId="82"/>
    <cellStyle name="常规 2 7" xfId="83"/>
    <cellStyle name="常规 11 2 3" xfId="84"/>
    <cellStyle name="常规 19" xfId="85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2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-&#24037;&#20316;&#19987;&#21306;\1-&#26085;&#24120;&#24037;&#20316;\7-&#39640;&#36895;&#36335;&#26725;&#26426;&#20851;&#26412;&#37096;\3-&#25104;&#26412;&#27979;&#31639;&#34920;\2-&#25307;&#26631;&#25511;&#21046;&#20215;&#27979;&#31639;\4-&#28006;&#27494;&#39640;&#36895;&#20844;&#36335;&#25913;&#25193;&#24314;&#26032;&#22686;&#27888;&#23425;&#37041;&#27946;&#20986;&#20837;&#21475;&#21450;&#25509;&#32447;&#24037;&#31243;&#35774;&#35745;&#26045;&#24037;&#24635;&#25215;&#21253;&#39033;&#30446;2022.10.24\&#21516;&#27493;&#30424;\2&#12289;&#21150;&#20844;&#36164;&#26009;\&#26472;&#40527;&#22478;\15&#12289;&#20048;&#28165;&#28286;&#25509;&#32447;7&#26631;\&#20998;&#21253;&#31649;&#29702;\&#29616;&#27975;&#21171;&#21153;&#65288;&#21518;&#36827;&#38431;&#20237;&#65289;\&#28207;&#29664;&#28595;&#22823;&#26725;&#39321;&#28207;&#27573;&#20027;&#20307;&#32467;&#26500;&#25104;&#26412;&#27979;&#31639;20111230&#31532;&#20108;&#3129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1516;&#27493;&#30424;\2&#12289;&#21150;&#20844;&#36164;&#26009;\&#26472;&#40527;&#22478;\15&#12289;&#20048;&#28165;&#28286;&#25509;&#32447;7&#26631;\&#20998;&#21253;&#31649;&#29702;\&#29616;&#27975;&#21171;&#21153;&#65288;&#21518;&#36827;&#38431;&#20237;&#65289;\&#28207;&#29664;&#28595;&#22823;&#26725;&#39321;&#28207;&#27573;&#20027;&#20307;&#32467;&#26500;&#25104;&#26412;&#27979;&#31639;20111230&#31532;&#20108;&#312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分解-邓"/>
      <sheetName val="汇总"/>
      <sheetName val="香港现场"/>
      <sheetName val="船机"/>
      <sheetName val="船机 (2)"/>
      <sheetName val="桩"/>
      <sheetName val="现浇承台"/>
      <sheetName val="墩身"/>
      <sheetName val="节段梁"/>
      <sheetName val="刚构"/>
      <sheetName val="砼供应"/>
      <sheetName val="配合比"/>
      <sheetName val="工程量141211"/>
      <sheetName val="工程量181111"/>
      <sheetName val="Deck"/>
      <sheetName val="Pile_Pile Cap_Pier"/>
      <sheetName val="XLR_NoRangeSheet"/>
      <sheetName val="材料"/>
      <sheetName val="XL4Poppy"/>
      <sheetName val="万安互通成本测算明细表 "/>
      <sheetName val="路基工程指导价"/>
      <sheetName val="承包人提供的物资（设备 设施）清单（固化）"/>
      <sheetName val="配合比2-砂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分解-邓"/>
      <sheetName val="汇总"/>
      <sheetName val="香港现场"/>
      <sheetName val="船机"/>
      <sheetName val="船机 (2)"/>
      <sheetName val="桩"/>
      <sheetName val="现浇承台"/>
      <sheetName val="墩身"/>
      <sheetName val="节段梁"/>
      <sheetName val="刚构"/>
      <sheetName val="砼供应"/>
      <sheetName val="配合比"/>
      <sheetName val="工程量141211"/>
      <sheetName val="工程量181111"/>
      <sheetName val="Deck"/>
      <sheetName val="Pile_Pile Cap_Pier"/>
      <sheetName val="XLR_NoRangeSheet"/>
      <sheetName val="材料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view="pageBreakPreview" zoomScaleNormal="100" workbookViewId="0">
      <selection activeCell="J6" sqref="J6"/>
    </sheetView>
  </sheetViews>
  <sheetFormatPr defaultColWidth="9.14285714285714" defaultRowHeight="15" outlineLevelRow="7" outlineLevelCol="7"/>
  <cols>
    <col min="1" max="1" width="7.28571428571429" customWidth="1"/>
    <col min="2" max="2" width="17.5714285714286" customWidth="1"/>
    <col min="3" max="3" width="8.71428571428571" customWidth="1"/>
    <col min="4" max="6" width="15.1428571428571" customWidth="1"/>
    <col min="7" max="7" width="30.4285714285714" hidden="1" customWidth="1"/>
    <col min="8" max="8" width="12.8571428571429"/>
  </cols>
  <sheetData>
    <row r="1" ht="54" customHeight="1" spans="1:8">
      <c r="A1" s="59" t="s">
        <v>0</v>
      </c>
      <c r="B1" s="59"/>
      <c r="C1" s="59"/>
      <c r="D1" s="59"/>
      <c r="E1" s="59"/>
      <c r="F1" s="59"/>
      <c r="G1" s="59"/>
      <c r="H1" s="59"/>
    </row>
    <row r="2" ht="33" customHeight="1" spans="1:8">
      <c r="A2" s="60" t="s">
        <v>1</v>
      </c>
      <c r="B2" s="60"/>
      <c r="C2" s="60"/>
      <c r="D2" s="60"/>
      <c r="E2" s="60"/>
      <c r="F2" s="60"/>
      <c r="G2" s="60"/>
      <c r="H2" s="60"/>
    </row>
    <row r="3" ht="45" customHeight="1" spans="1:8">
      <c r="A3" s="61" t="s">
        <v>2</v>
      </c>
      <c r="B3" s="61" t="s">
        <v>3</v>
      </c>
      <c r="C3" s="61" t="s">
        <v>4</v>
      </c>
      <c r="D3" s="62" t="s">
        <v>5</v>
      </c>
      <c r="E3" s="63"/>
      <c r="F3" s="64"/>
      <c r="G3" s="61" t="s">
        <v>6</v>
      </c>
      <c r="H3" s="65" t="s">
        <v>7</v>
      </c>
    </row>
    <row r="4" ht="45" customHeight="1" spans="1:8">
      <c r="A4" s="61"/>
      <c r="B4" s="61"/>
      <c r="C4" s="61"/>
      <c r="D4" s="61" t="s">
        <v>8</v>
      </c>
      <c r="E4" s="61" t="s">
        <v>9</v>
      </c>
      <c r="F4" s="61" t="s">
        <v>10</v>
      </c>
      <c r="G4" s="61"/>
      <c r="H4" s="66"/>
    </row>
    <row r="5" ht="60" customHeight="1" spans="1:8">
      <c r="A5" s="61" t="s">
        <v>11</v>
      </c>
      <c r="B5" s="61" t="s">
        <v>12</v>
      </c>
      <c r="C5" s="61"/>
      <c r="D5" s="67">
        <f>D6+D7+D8</f>
        <v>30329014.214853</v>
      </c>
      <c r="E5" s="67">
        <f>E6+E7+E8</f>
        <v>2729611.27933677</v>
      </c>
      <c r="F5" s="67">
        <f>F6+F7+F8</f>
        <v>33058625.4941898</v>
      </c>
      <c r="G5" s="67">
        <f>SUM(G6:G8)</f>
        <v>33058625.4941897</v>
      </c>
      <c r="H5" s="66"/>
    </row>
    <row r="6" ht="60" customHeight="1" spans="1:8">
      <c r="A6" s="68">
        <v>1</v>
      </c>
      <c r="B6" s="68" t="s">
        <v>13</v>
      </c>
      <c r="C6" s="68" t="s">
        <v>14</v>
      </c>
      <c r="D6" s="69">
        <f>'附件1 第100章 准则'!J27-'附件1 第100章 准则'!J26</f>
        <v>3340499.11600408</v>
      </c>
      <c r="E6" s="69">
        <f>'附件1 第100章 准则'!J26</f>
        <v>300644.920440367</v>
      </c>
      <c r="F6" s="69">
        <f t="shared" ref="F6:F8" si="0">E6+D6</f>
        <v>3641144.03644445</v>
      </c>
      <c r="G6" s="70">
        <f>'附件1 第100章 准则'!K27</f>
        <v>3641144.03644444</v>
      </c>
      <c r="H6" s="66"/>
    </row>
    <row r="7" ht="60" customHeight="1" spans="1:8">
      <c r="A7" s="68">
        <v>2</v>
      </c>
      <c r="B7" s="68" t="s">
        <v>15</v>
      </c>
      <c r="C7" s="68" t="s">
        <v>16</v>
      </c>
      <c r="D7" s="69">
        <f>SUM('附件1 第200章 路基'!J10:J109)</f>
        <v>24889781.0597467</v>
      </c>
      <c r="E7" s="69">
        <f>'附件1 第200章 路基'!J110</f>
        <v>2240080.2953772</v>
      </c>
      <c r="F7" s="69">
        <f t="shared" si="0"/>
        <v>27129861.3551239</v>
      </c>
      <c r="G7" s="70">
        <f>'附件1 第200章 路基'!K111</f>
        <v>27129861.3551239</v>
      </c>
      <c r="H7" s="66"/>
    </row>
    <row r="8" ht="60" customHeight="1" spans="1:8">
      <c r="A8" s="68">
        <v>3</v>
      </c>
      <c r="B8" s="68" t="s">
        <v>17</v>
      </c>
      <c r="C8" s="68" t="s">
        <v>18</v>
      </c>
      <c r="D8" s="69">
        <f>SUM('附件1 第300章 路面'!J10:J43)</f>
        <v>2098734.03910222</v>
      </c>
      <c r="E8" s="69">
        <f>'附件1 第300章 路面'!J44</f>
        <v>188886.0635192</v>
      </c>
      <c r="F8" s="69">
        <f t="shared" si="0"/>
        <v>2287620.10262142</v>
      </c>
      <c r="G8" s="70">
        <f>'附件1 第300章 路面'!K45</f>
        <v>2287620.10262142</v>
      </c>
      <c r="H8" s="66"/>
    </row>
  </sheetData>
  <mergeCells count="8">
    <mergeCell ref="A1:H1"/>
    <mergeCell ref="A2:H2"/>
    <mergeCell ref="D3:F3"/>
    <mergeCell ref="B5:C5"/>
    <mergeCell ref="A3:A4"/>
    <mergeCell ref="B3:B4"/>
    <mergeCell ref="C3:C4"/>
    <mergeCell ref="G3:G4"/>
  </mergeCells>
  <pageMargins left="0.751388888888889" right="0.751388888888889" top="1" bottom="1" header="0.5" footer="0.5"/>
  <pageSetup paperSize="9" scale="93" orientation="portrait" horizontalDpi="600"/>
  <headerFooter>
    <oddFooter>&amp;L经办：&amp;C审核：&amp;R复核：            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O27"/>
  <sheetViews>
    <sheetView view="pageBreakPreview" zoomScaleNormal="100" workbookViewId="0">
      <selection activeCell="G5" sqref="G5:G6"/>
    </sheetView>
  </sheetViews>
  <sheetFormatPr defaultColWidth="9.14285714285714" defaultRowHeight="15"/>
  <cols>
    <col min="1" max="1" width="7.71428571428571" customWidth="1"/>
    <col min="2" max="2" width="28.1428571428571" customWidth="1"/>
    <col min="3" max="3" width="7.57142857142857" customWidth="1"/>
    <col min="4" max="4" width="10.5714285714286" customWidth="1"/>
    <col min="5" max="6" width="11.7142857142857" hidden="1" customWidth="1"/>
    <col min="7" max="7" width="14.8571428571429" customWidth="1"/>
    <col min="8" max="8" width="15.7142857142857" hidden="1" customWidth="1"/>
    <col min="9" max="9" width="10.7142857142857" customWidth="1"/>
    <col min="10" max="10" width="15.4285714285714" customWidth="1"/>
    <col min="11" max="11" width="11.7142857142857" hidden="1" customWidth="1"/>
    <col min="12" max="12" width="10.1428571428571" customWidth="1"/>
    <col min="14" max="15" width="12.8571428571429"/>
  </cols>
  <sheetData>
    <row r="1" spans="1:1">
      <c r="A1" s="5" t="s">
        <v>19</v>
      </c>
    </row>
    <row r="2" s="1" customFormat="1" ht="45" customHeight="1" spans="1:119">
      <c r="A2" s="6" t="s">
        <v>20</v>
      </c>
      <c r="B2" s="6"/>
      <c r="C2" s="6"/>
      <c r="D2" s="7"/>
      <c r="E2" s="6"/>
      <c r="F2" s="6"/>
      <c r="G2" s="6"/>
      <c r="H2" s="6"/>
      <c r="I2" s="6"/>
      <c r="J2" s="6"/>
      <c r="K2" s="6"/>
      <c r="L2" s="6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36"/>
      <c r="Y2" s="36"/>
      <c r="Z2" s="8"/>
      <c r="AA2" s="8"/>
      <c r="AB2" s="8"/>
      <c r="AC2" s="8"/>
      <c r="AD2" s="8"/>
      <c r="AE2" s="8"/>
      <c r="AF2" s="22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 t="s">
        <v>21</v>
      </c>
      <c r="AV2" s="8"/>
      <c r="AW2" s="8"/>
      <c r="AX2" s="8" t="s">
        <v>22</v>
      </c>
      <c r="AY2" s="8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</row>
    <row r="3" s="1" customFormat="1" ht="18" customHeight="1" spans="1:119">
      <c r="A3" s="9" t="s">
        <v>23</v>
      </c>
      <c r="B3" s="9"/>
      <c r="C3" s="9"/>
      <c r="D3" s="43"/>
      <c r="E3" s="9"/>
      <c r="F3" s="9"/>
      <c r="G3" s="9"/>
      <c r="H3" s="9"/>
      <c r="I3" s="9"/>
      <c r="J3" s="9"/>
      <c r="K3" s="9"/>
      <c r="L3" s="9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37"/>
      <c r="Y3" s="38"/>
      <c r="Z3" s="8"/>
      <c r="AA3" s="39"/>
      <c r="AB3" s="39"/>
      <c r="AC3" s="39"/>
      <c r="AD3" s="39"/>
      <c r="AE3" s="39"/>
      <c r="AF3" s="40"/>
      <c r="AG3" s="39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>
        <v>257</v>
      </c>
      <c r="AV3" s="8"/>
      <c r="AW3" s="8"/>
      <c r="AX3" s="8">
        <v>107</v>
      </c>
      <c r="AY3" s="8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</row>
    <row r="4" s="1" customFormat="1" ht="30" customHeight="1" spans="1:119">
      <c r="A4" s="10" t="s">
        <v>24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37"/>
      <c r="Y4" s="38"/>
      <c r="Z4" s="8"/>
      <c r="AA4" s="39"/>
      <c r="AB4" s="39"/>
      <c r="AC4" s="39"/>
      <c r="AD4" s="39"/>
      <c r="AE4" s="39"/>
      <c r="AF4" s="40"/>
      <c r="AG4" s="39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</row>
    <row r="5" s="2" customFormat="1" ht="29" customHeight="1" spans="1:12">
      <c r="A5" s="11" t="s">
        <v>25</v>
      </c>
      <c r="B5" s="11" t="s">
        <v>26</v>
      </c>
      <c r="C5" s="11" t="s">
        <v>27</v>
      </c>
      <c r="D5" s="44" t="s">
        <v>28</v>
      </c>
      <c r="E5" s="45" t="s">
        <v>29</v>
      </c>
      <c r="F5" s="45" t="s">
        <v>30</v>
      </c>
      <c r="G5" s="45" t="s">
        <v>31</v>
      </c>
      <c r="H5" s="45" t="s">
        <v>32</v>
      </c>
      <c r="I5" s="45" t="s">
        <v>33</v>
      </c>
      <c r="J5" s="28" t="s">
        <v>34</v>
      </c>
      <c r="K5" s="28" t="s">
        <v>35</v>
      </c>
      <c r="L5" s="11" t="s">
        <v>7</v>
      </c>
    </row>
    <row r="6" s="2" customFormat="1" ht="25" customHeight="1" spans="1:12">
      <c r="A6" s="11"/>
      <c r="B6" s="11"/>
      <c r="C6" s="11"/>
      <c r="D6" s="44"/>
      <c r="E6" s="46"/>
      <c r="F6" s="46"/>
      <c r="G6" s="46"/>
      <c r="H6" s="46"/>
      <c r="I6" s="46"/>
      <c r="J6" s="28"/>
      <c r="K6" s="28"/>
      <c r="L6" s="11"/>
    </row>
    <row r="7" s="2" customFormat="1" ht="25" customHeight="1" spans="1:12">
      <c r="A7" s="11">
        <v>1</v>
      </c>
      <c r="B7" s="11">
        <v>2</v>
      </c>
      <c r="C7" s="11">
        <v>3</v>
      </c>
      <c r="D7" s="14">
        <v>4</v>
      </c>
      <c r="E7" s="26">
        <v>8</v>
      </c>
      <c r="F7" s="26">
        <v>9</v>
      </c>
      <c r="G7" s="26">
        <v>5</v>
      </c>
      <c r="H7" s="26">
        <v>9</v>
      </c>
      <c r="I7" s="26">
        <v>6</v>
      </c>
      <c r="J7" s="26" t="s">
        <v>36</v>
      </c>
      <c r="K7" s="26" t="s">
        <v>37</v>
      </c>
      <c r="L7" s="11">
        <v>8</v>
      </c>
    </row>
    <row r="8" s="3" customFormat="1" ht="25" customHeight="1" spans="1:12">
      <c r="A8" s="18" t="s">
        <v>38</v>
      </c>
      <c r="B8" s="18" t="s">
        <v>39</v>
      </c>
      <c r="C8" s="18" t="s">
        <v>40</v>
      </c>
      <c r="D8" s="27">
        <v>1</v>
      </c>
      <c r="E8" s="47"/>
      <c r="F8" s="47"/>
      <c r="G8" s="47"/>
      <c r="H8" s="47"/>
      <c r="I8" s="47"/>
      <c r="J8" s="55">
        <f>454451/1.09</f>
        <v>416927.52293578</v>
      </c>
      <c r="K8" s="55">
        <f>454451</f>
        <v>454451</v>
      </c>
      <c r="L8" s="29"/>
    </row>
    <row r="9" s="3" customFormat="1" ht="25" customHeight="1" spans="1:12">
      <c r="A9" s="18" t="s">
        <v>41</v>
      </c>
      <c r="B9" s="18" t="s">
        <v>42</v>
      </c>
      <c r="C9" s="18" t="s">
        <v>43</v>
      </c>
      <c r="D9" s="27">
        <v>1500</v>
      </c>
      <c r="E9" s="33">
        <f>F9/1.09</f>
        <v>1073.77675840979</v>
      </c>
      <c r="F9" s="33">
        <f>H9*0.9</f>
        <v>1170.41666666667</v>
      </c>
      <c r="G9" s="33">
        <f t="shared" ref="G9:G13" si="0">H9/1.09</f>
        <v>1193.08528712198</v>
      </c>
      <c r="H9" s="33">
        <f>K9/D9</f>
        <v>1300.46296296296</v>
      </c>
      <c r="I9" s="33"/>
      <c r="J9" s="55">
        <f>G9*D9</f>
        <v>1789627.93068298</v>
      </c>
      <c r="K9" s="55">
        <f>K10+K14</f>
        <v>1950694.44444444</v>
      </c>
      <c r="L9" s="33"/>
    </row>
    <row r="10" s="3" customFormat="1" ht="25" customHeight="1" spans="1:12">
      <c r="A10" s="18" t="s">
        <v>44</v>
      </c>
      <c r="B10" s="18" t="s">
        <v>45</v>
      </c>
      <c r="C10" s="18" t="s">
        <v>43</v>
      </c>
      <c r="D10" s="27">
        <v>1500</v>
      </c>
      <c r="E10" s="33">
        <f>F10/1.09</f>
        <v>407.110091743119</v>
      </c>
      <c r="F10" s="33">
        <f>H10*0.9</f>
        <v>443.75</v>
      </c>
      <c r="G10" s="33">
        <f t="shared" si="0"/>
        <v>452.344546381244</v>
      </c>
      <c r="H10" s="33">
        <f>K10/D10</f>
        <v>493.055555555556</v>
      </c>
      <c r="I10" s="33"/>
      <c r="J10" s="58">
        <f>G10*D10</f>
        <v>678516.819571865</v>
      </c>
      <c r="K10" s="58">
        <f>K11</f>
        <v>739583.333333333</v>
      </c>
      <c r="L10" s="29"/>
    </row>
    <row r="11" s="3" customFormat="1" ht="29" customHeight="1" spans="1:12">
      <c r="A11" s="18" t="s">
        <v>46</v>
      </c>
      <c r="B11" s="18" t="s">
        <v>47</v>
      </c>
      <c r="C11" s="18" t="s">
        <v>43</v>
      </c>
      <c r="D11" s="27">
        <v>1500</v>
      </c>
      <c r="E11" s="33">
        <f>F11/1.09</f>
        <v>407.110091743119</v>
      </c>
      <c r="F11" s="33">
        <f>H11*0.9</f>
        <v>443.75</v>
      </c>
      <c r="G11" s="33">
        <f t="shared" si="0"/>
        <v>452.344546381244</v>
      </c>
      <c r="H11" s="33">
        <f>K11/D11</f>
        <v>493.055555555556</v>
      </c>
      <c r="I11" s="33"/>
      <c r="J11" s="58">
        <f>J12+J13</f>
        <v>678516.819571865</v>
      </c>
      <c r="K11" s="58">
        <f>K12+K13</f>
        <v>739583.333333333</v>
      </c>
      <c r="L11" s="29"/>
    </row>
    <row r="12" s="3" customFormat="1" ht="39" customHeight="1" spans="1:12">
      <c r="A12" s="18" t="s">
        <v>48</v>
      </c>
      <c r="B12" s="18" t="s">
        <v>49</v>
      </c>
      <c r="C12" s="18" t="s">
        <v>50</v>
      </c>
      <c r="D12" s="27">
        <f>1500*5*1</f>
        <v>7500</v>
      </c>
      <c r="E12" s="33">
        <f>67/1.09</f>
        <v>61.4678899082569</v>
      </c>
      <c r="F12" s="33">
        <f>E12*1.09</f>
        <v>67</v>
      </c>
      <c r="G12" s="33">
        <f t="shared" si="0"/>
        <v>68.2976554536187</v>
      </c>
      <c r="H12" s="33">
        <f>F12/0.9</f>
        <v>74.4444444444444</v>
      </c>
      <c r="I12" s="33"/>
      <c r="J12" s="33">
        <f t="shared" ref="J12:J16" si="1">G12*D12</f>
        <v>512232.415902141</v>
      </c>
      <c r="K12" s="58">
        <f>H12*D12</f>
        <v>558333.333333333</v>
      </c>
      <c r="L12" s="29"/>
    </row>
    <row r="13" s="3" customFormat="1" ht="31" customHeight="1" spans="1:12">
      <c r="A13" s="18" t="s">
        <v>51</v>
      </c>
      <c r="B13" s="34" t="s">
        <v>52</v>
      </c>
      <c r="C13" s="18" t="s">
        <v>50</v>
      </c>
      <c r="D13" s="27">
        <f>1500*5*0.15</f>
        <v>1125</v>
      </c>
      <c r="E13" s="33">
        <f>145/1.09</f>
        <v>133.02752293578</v>
      </c>
      <c r="F13" s="33">
        <f>E13*1.09</f>
        <v>145</v>
      </c>
      <c r="G13" s="33">
        <f t="shared" si="0"/>
        <v>147.808358817533</v>
      </c>
      <c r="H13" s="33">
        <f>F13/0.9</f>
        <v>161.111111111111</v>
      </c>
      <c r="I13" s="33"/>
      <c r="J13" s="33">
        <f t="shared" si="1"/>
        <v>166284.403669725</v>
      </c>
      <c r="K13" s="58">
        <f>H13*D13</f>
        <v>181250</v>
      </c>
      <c r="L13" s="29"/>
    </row>
    <row r="14" s="3" customFormat="1" ht="25" customHeight="1" spans="1:12">
      <c r="A14" s="18" t="s">
        <v>53</v>
      </c>
      <c r="B14" s="18" t="s">
        <v>54</v>
      </c>
      <c r="C14" s="18" t="s">
        <v>40</v>
      </c>
      <c r="D14" s="27">
        <v>1</v>
      </c>
      <c r="E14" s="33"/>
      <c r="F14" s="33"/>
      <c r="G14" s="33"/>
      <c r="H14" s="33"/>
      <c r="I14" s="33"/>
      <c r="J14" s="55">
        <f>K14*0.91</f>
        <v>1102111.11111111</v>
      </c>
      <c r="K14" s="58">
        <f>1000000*1.09/0.9</f>
        <v>1211111.11111111</v>
      </c>
      <c r="L14" s="29"/>
    </row>
    <row r="15" s="3" customFormat="1" ht="25" customHeight="1" spans="1:12">
      <c r="A15" s="18" t="s">
        <v>55</v>
      </c>
      <c r="B15" s="18" t="s">
        <v>56</v>
      </c>
      <c r="C15" s="18" t="s">
        <v>40</v>
      </c>
      <c r="D15" s="27">
        <v>1</v>
      </c>
      <c r="E15" s="33"/>
      <c r="F15" s="33"/>
      <c r="G15" s="33"/>
      <c r="H15" s="33"/>
      <c r="I15" s="33"/>
      <c r="J15" s="33"/>
      <c r="K15" s="17"/>
      <c r="L15" s="29"/>
    </row>
    <row r="16" s="3" customFormat="1" ht="25" customHeight="1" spans="1:12">
      <c r="A16" s="18">
        <v>104</v>
      </c>
      <c r="B16" s="18" t="s">
        <v>57</v>
      </c>
      <c r="C16" s="18" t="s">
        <v>43</v>
      </c>
      <c r="D16" s="27">
        <v>32</v>
      </c>
      <c r="E16" s="33">
        <v>640.56</v>
      </c>
      <c r="F16" s="33">
        <f>E16*1.09</f>
        <v>698.2104</v>
      </c>
      <c r="G16" s="33">
        <f t="shared" ref="G16:G22" si="2">H16/1.09</f>
        <v>711.733333333333</v>
      </c>
      <c r="H16" s="33">
        <f t="shared" ref="H16:H22" si="3">F16/0.9</f>
        <v>775.789333333333</v>
      </c>
      <c r="I16" s="33"/>
      <c r="J16" s="55">
        <f t="shared" si="1"/>
        <v>22775.4666666667</v>
      </c>
      <c r="K16" s="58">
        <f>H16*D16</f>
        <v>24825.2586666667</v>
      </c>
      <c r="L16" s="29"/>
    </row>
    <row r="17" s="3" customFormat="1" ht="25" customHeight="1" spans="1:12">
      <c r="A17" s="18" t="s">
        <v>58</v>
      </c>
      <c r="B17" s="18" t="s">
        <v>59</v>
      </c>
      <c r="C17" s="18" t="s">
        <v>40</v>
      </c>
      <c r="D17" s="27">
        <v>1</v>
      </c>
      <c r="E17" s="33"/>
      <c r="F17" s="33"/>
      <c r="G17" s="33"/>
      <c r="H17" s="33"/>
      <c r="I17" s="33"/>
      <c r="J17" s="55">
        <f>J18+J23</f>
        <v>1111168.19571865</v>
      </c>
      <c r="K17" s="55">
        <f>K18+K23</f>
        <v>1211173.33333333</v>
      </c>
      <c r="L17" s="29"/>
    </row>
    <row r="18" s="3" customFormat="1" ht="25" customHeight="1" spans="1:12">
      <c r="A18" s="18" t="s">
        <v>60</v>
      </c>
      <c r="B18" s="18" t="s">
        <v>61</v>
      </c>
      <c r="C18" s="18" t="s">
        <v>62</v>
      </c>
      <c r="D18" s="27">
        <v>1</v>
      </c>
      <c r="E18" s="33"/>
      <c r="F18" s="33"/>
      <c r="G18" s="33"/>
      <c r="H18" s="33"/>
      <c r="I18" s="33"/>
      <c r="J18" s="58">
        <f>J19+J20+J21+J22</f>
        <v>697416.921508664</v>
      </c>
      <c r="K18" s="58">
        <f>K19+K20+K21+K22</f>
        <v>760184.444444444</v>
      </c>
      <c r="L18" s="28"/>
    </row>
    <row r="19" s="3" customFormat="1" ht="25" customHeight="1" spans="1:12">
      <c r="A19" s="18" t="s">
        <v>48</v>
      </c>
      <c r="B19" s="18" t="s">
        <v>63</v>
      </c>
      <c r="C19" s="18" t="s">
        <v>64</v>
      </c>
      <c r="D19" s="27">
        <v>18</v>
      </c>
      <c r="E19" s="33">
        <f>35*800/1.09</f>
        <v>25688.0733944954</v>
      </c>
      <c r="F19" s="33">
        <f>E19*1.09</f>
        <v>28000</v>
      </c>
      <c r="G19" s="33">
        <f t="shared" si="2"/>
        <v>28542.3037716616</v>
      </c>
      <c r="H19" s="33">
        <f t="shared" si="3"/>
        <v>31111.1111111111</v>
      </c>
      <c r="I19" s="33"/>
      <c r="J19" s="55">
        <f t="shared" ref="J19:J22" si="4">G19*D19</f>
        <v>513761.467889908</v>
      </c>
      <c r="K19" s="58">
        <f t="shared" ref="K19:K22" si="5">H19*D19</f>
        <v>560000</v>
      </c>
      <c r="L19" s="29"/>
    </row>
    <row r="20" s="3" customFormat="1" ht="25" customHeight="1" spans="1:12">
      <c r="A20" s="18" t="s">
        <v>51</v>
      </c>
      <c r="B20" s="18" t="s">
        <v>65</v>
      </c>
      <c r="C20" s="18" t="s">
        <v>66</v>
      </c>
      <c r="D20" s="27">
        <v>229</v>
      </c>
      <c r="E20" s="33">
        <f>754/1.09</f>
        <v>691.743119266055</v>
      </c>
      <c r="F20" s="33">
        <f>E20*1.09</f>
        <v>754</v>
      </c>
      <c r="G20" s="33">
        <f t="shared" si="2"/>
        <v>768.603465851172</v>
      </c>
      <c r="H20" s="33">
        <f t="shared" si="3"/>
        <v>837.777777777778</v>
      </c>
      <c r="I20" s="33"/>
      <c r="J20" s="55">
        <f t="shared" si="4"/>
        <v>176010.193679918</v>
      </c>
      <c r="K20" s="58">
        <f t="shared" si="5"/>
        <v>191851.111111111</v>
      </c>
      <c r="L20" s="29"/>
    </row>
    <row r="21" s="3" customFormat="1" ht="25" customHeight="1" spans="1:12">
      <c r="A21" s="18" t="s">
        <v>67</v>
      </c>
      <c r="B21" s="35" t="s">
        <v>68</v>
      </c>
      <c r="C21" s="18" t="s">
        <v>64</v>
      </c>
      <c r="D21" s="27">
        <v>16</v>
      </c>
      <c r="E21" s="33">
        <f>300/1.09</f>
        <v>275.229357798165</v>
      </c>
      <c r="F21" s="33">
        <f>E21*1.09</f>
        <v>300</v>
      </c>
      <c r="G21" s="33">
        <f t="shared" si="2"/>
        <v>305.810397553517</v>
      </c>
      <c r="H21" s="33">
        <f t="shared" si="3"/>
        <v>333.333333333333</v>
      </c>
      <c r="I21" s="33"/>
      <c r="J21" s="55">
        <f t="shared" si="4"/>
        <v>4892.96636085627</v>
      </c>
      <c r="K21" s="58">
        <f t="shared" si="5"/>
        <v>5333.33333333333</v>
      </c>
      <c r="L21" s="29"/>
    </row>
    <row r="22" s="3" customFormat="1" ht="25" customHeight="1" spans="1:12">
      <c r="A22" s="18" t="s">
        <v>69</v>
      </c>
      <c r="B22" s="35" t="s">
        <v>70</v>
      </c>
      <c r="C22" s="35" t="s">
        <v>62</v>
      </c>
      <c r="D22" s="27">
        <v>1</v>
      </c>
      <c r="E22" s="33">
        <f>2700/1.09</f>
        <v>2477.06422018349</v>
      </c>
      <c r="F22" s="33">
        <f>E22*1.09</f>
        <v>2700</v>
      </c>
      <c r="G22" s="33">
        <f t="shared" si="2"/>
        <v>2752.29357798165</v>
      </c>
      <c r="H22" s="33">
        <f t="shared" si="3"/>
        <v>3000</v>
      </c>
      <c r="I22" s="33"/>
      <c r="J22" s="55">
        <f t="shared" si="4"/>
        <v>2752.29357798165</v>
      </c>
      <c r="K22" s="58">
        <f t="shared" si="5"/>
        <v>3000</v>
      </c>
      <c r="L22" s="29"/>
    </row>
    <row r="23" s="3" customFormat="1" ht="25" customHeight="1" spans="1:12">
      <c r="A23" s="18" t="s">
        <v>71</v>
      </c>
      <c r="B23" s="18" t="s">
        <v>72</v>
      </c>
      <c r="C23" s="18" t="s">
        <v>62</v>
      </c>
      <c r="D23" s="27">
        <v>1</v>
      </c>
      <c r="E23" s="33"/>
      <c r="F23" s="33"/>
      <c r="G23" s="33"/>
      <c r="H23" s="33"/>
      <c r="I23" s="33"/>
      <c r="J23" s="58">
        <f>J24+J25</f>
        <v>413751.27420999</v>
      </c>
      <c r="K23" s="58">
        <f>K24+K25</f>
        <v>450988.888888889</v>
      </c>
      <c r="L23" s="28"/>
    </row>
    <row r="24" s="3" customFormat="1" ht="25" customHeight="1" spans="1:12">
      <c r="A24" s="18" t="s">
        <v>48</v>
      </c>
      <c r="B24" s="18" t="s">
        <v>73</v>
      </c>
      <c r="C24" s="18" t="s">
        <v>64</v>
      </c>
      <c r="D24" s="33">
        <v>12</v>
      </c>
      <c r="E24" s="33">
        <f>30*1000/1.09</f>
        <v>27522.9357798165</v>
      </c>
      <c r="F24" s="33">
        <f>E24*1.09</f>
        <v>30000</v>
      </c>
      <c r="G24" s="33">
        <f>H24/1.09</f>
        <v>30581.0397553517</v>
      </c>
      <c r="H24" s="33">
        <f>F24/0.9</f>
        <v>33333.3333333333</v>
      </c>
      <c r="I24" s="33"/>
      <c r="J24" s="55">
        <f>G24*D24</f>
        <v>366972.47706422</v>
      </c>
      <c r="K24" s="58">
        <f>H24*D24</f>
        <v>400000</v>
      </c>
      <c r="L24" s="29"/>
    </row>
    <row r="25" s="3" customFormat="1" ht="25" customHeight="1" spans="1:12">
      <c r="A25" s="18" t="s">
        <v>51</v>
      </c>
      <c r="B25" s="18" t="s">
        <v>74</v>
      </c>
      <c r="C25" s="18" t="s">
        <v>66</v>
      </c>
      <c r="D25" s="27">
        <v>1000</v>
      </c>
      <c r="E25" s="33">
        <f>F25/1.09</f>
        <v>42.1009174311927</v>
      </c>
      <c r="F25" s="33">
        <v>45.89</v>
      </c>
      <c r="G25" s="33">
        <f>H25/1.09</f>
        <v>46.7787971457696</v>
      </c>
      <c r="H25" s="33">
        <f>F25/0.9</f>
        <v>50.9888888888889</v>
      </c>
      <c r="I25" s="33"/>
      <c r="J25" s="55">
        <f>G25*D25</f>
        <v>46778.7971457696</v>
      </c>
      <c r="K25" s="58">
        <f>H25*D25</f>
        <v>50988.8888888889</v>
      </c>
      <c r="L25" s="29"/>
    </row>
    <row r="26" s="41" customFormat="1" ht="25" customHeight="1" spans="1:12">
      <c r="A26" s="18"/>
      <c r="B26" s="18" t="s">
        <v>75</v>
      </c>
      <c r="C26" s="18"/>
      <c r="D26" s="27"/>
      <c r="E26" s="33"/>
      <c r="F26" s="33"/>
      <c r="G26" s="33"/>
      <c r="H26" s="33"/>
      <c r="I26" s="33"/>
      <c r="J26" s="55">
        <f>SUM(J17+J16+J9+J8)*0.09</f>
        <v>300644.920440367</v>
      </c>
      <c r="K26" s="58"/>
      <c r="L26" s="29"/>
    </row>
    <row r="27" s="42" customFormat="1" ht="24" customHeight="1" spans="1:12">
      <c r="A27" s="50" t="s">
        <v>76</v>
      </c>
      <c r="B27" s="57"/>
      <c r="C27" s="52" t="s">
        <v>77</v>
      </c>
      <c r="D27" s="53"/>
      <c r="E27" s="53"/>
      <c r="F27" s="53"/>
      <c r="G27" s="53"/>
      <c r="H27" s="53"/>
      <c r="I27" s="53"/>
      <c r="J27" s="56">
        <f>J8+J9+J16+J17+J26</f>
        <v>3641144.03644444</v>
      </c>
      <c r="K27" s="56">
        <f>K8+K9+K16+K17</f>
        <v>3641144.03644444</v>
      </c>
      <c r="L27" s="53"/>
    </row>
  </sheetData>
  <mergeCells count="16">
    <mergeCell ref="A2:L2"/>
    <mergeCell ref="A3:L3"/>
    <mergeCell ref="A4:L4"/>
    <mergeCell ref="A27:B27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751388888888889" right="0.751388888888889" top="1" bottom="1" header="0.5" footer="0.5"/>
  <pageSetup paperSize="9" scale="81" orientation="portrait" horizontalDpi="600"/>
  <headerFooter>
    <oddFooter>&amp;L经办：&amp;C审核：&amp;R复核：          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D116"/>
  <sheetViews>
    <sheetView view="pageBreakPreview" zoomScaleNormal="100" workbookViewId="0">
      <selection activeCell="I8" sqref="I8"/>
    </sheetView>
  </sheetViews>
  <sheetFormatPr defaultColWidth="9.14285714285714" defaultRowHeight="15"/>
  <cols>
    <col min="2" max="2" width="22.7142857142857" customWidth="1"/>
    <col min="3" max="3" width="5.85714285714286" customWidth="1"/>
    <col min="4" max="4" width="12.8571428571429" customWidth="1"/>
    <col min="5" max="5" width="9.57142857142857" hidden="1" customWidth="1"/>
    <col min="6" max="6" width="11.5714285714286" hidden="1" customWidth="1"/>
    <col min="7" max="7" width="11.5714285714286" customWidth="1"/>
    <col min="8" max="8" width="10.5714285714286" hidden="1" customWidth="1"/>
    <col min="10" max="10" width="12.7142857142857" customWidth="1"/>
    <col min="11" max="11" width="12.8571428571429" hidden="1" customWidth="1"/>
    <col min="12" max="12" width="14.8571428571429" customWidth="1"/>
    <col min="14" max="14" width="12.8571428571429"/>
  </cols>
  <sheetData>
    <row r="1" spans="1:1">
      <c r="A1" s="5" t="s">
        <v>78</v>
      </c>
    </row>
    <row r="2" s="1" customFormat="1" ht="45" customHeight="1" spans="1:82">
      <c r="A2" s="6" t="s">
        <v>20</v>
      </c>
      <c r="B2" s="6"/>
      <c r="C2" s="6"/>
      <c r="D2" s="7"/>
      <c r="E2" s="6"/>
      <c r="F2" s="6"/>
      <c r="G2" s="6"/>
      <c r="H2" s="6"/>
      <c r="I2" s="6"/>
      <c r="J2" s="6"/>
      <c r="K2" s="6"/>
      <c r="L2" s="6"/>
      <c r="M2" s="8"/>
      <c r="N2" s="8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</row>
    <row r="3" s="1" customFormat="1" ht="18" customHeight="1" spans="1:82">
      <c r="A3" s="9" t="s">
        <v>79</v>
      </c>
      <c r="B3" s="9"/>
      <c r="C3" s="9"/>
      <c r="D3" s="43"/>
      <c r="E3" s="9"/>
      <c r="F3" s="9"/>
      <c r="G3" s="9"/>
      <c r="H3" s="9"/>
      <c r="I3" s="9"/>
      <c r="J3" s="9"/>
      <c r="K3" s="9"/>
      <c r="L3" s="9"/>
      <c r="M3" s="8"/>
      <c r="N3" s="8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</row>
    <row r="4" s="1" customFormat="1" ht="30" customHeight="1" spans="1:82">
      <c r="A4" s="10" t="s">
        <v>80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8"/>
      <c r="N4" s="8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</row>
    <row r="5" s="2" customFormat="1" ht="29" customHeight="1" spans="1:12">
      <c r="A5" s="11" t="s">
        <v>25</v>
      </c>
      <c r="B5" s="11" t="s">
        <v>26</v>
      </c>
      <c r="C5" s="11" t="s">
        <v>27</v>
      </c>
      <c r="D5" s="44" t="s">
        <v>28</v>
      </c>
      <c r="E5" s="45" t="s">
        <v>29</v>
      </c>
      <c r="F5" s="45" t="s">
        <v>30</v>
      </c>
      <c r="G5" s="45" t="s">
        <v>31</v>
      </c>
      <c r="H5" s="45" t="s">
        <v>81</v>
      </c>
      <c r="I5" s="45" t="s">
        <v>33</v>
      </c>
      <c r="J5" s="28" t="s">
        <v>34</v>
      </c>
      <c r="K5" s="28" t="s">
        <v>35</v>
      </c>
      <c r="L5" s="11" t="s">
        <v>7</v>
      </c>
    </row>
    <row r="6" s="2" customFormat="1" ht="25" customHeight="1" spans="1:12">
      <c r="A6" s="11"/>
      <c r="B6" s="11"/>
      <c r="C6" s="11"/>
      <c r="D6" s="44"/>
      <c r="E6" s="46"/>
      <c r="F6" s="46"/>
      <c r="G6" s="46"/>
      <c r="H6" s="46"/>
      <c r="I6" s="46"/>
      <c r="J6" s="28"/>
      <c r="K6" s="28"/>
      <c r="L6" s="11"/>
    </row>
    <row r="7" s="2" customFormat="1" ht="25" customHeight="1" spans="1:12">
      <c r="A7" s="11">
        <v>1</v>
      </c>
      <c r="B7" s="11">
        <v>2</v>
      </c>
      <c r="C7" s="11">
        <v>3</v>
      </c>
      <c r="D7" s="14">
        <v>4</v>
      </c>
      <c r="E7" s="26">
        <v>8</v>
      </c>
      <c r="F7" s="26">
        <v>9</v>
      </c>
      <c r="G7" s="26">
        <v>5</v>
      </c>
      <c r="H7" s="26">
        <v>9</v>
      </c>
      <c r="I7" s="26">
        <v>6</v>
      </c>
      <c r="J7" s="26" t="s">
        <v>36</v>
      </c>
      <c r="K7" s="26" t="s">
        <v>37</v>
      </c>
      <c r="L7" s="11">
        <v>8</v>
      </c>
    </row>
    <row r="8" s="3" customFormat="1" ht="33" customHeight="1" spans="1:12">
      <c r="A8" s="18" t="s">
        <v>82</v>
      </c>
      <c r="B8" s="18" t="s">
        <v>83</v>
      </c>
      <c r="C8" s="18"/>
      <c r="D8" s="27"/>
      <c r="E8" s="33"/>
      <c r="F8" s="33"/>
      <c r="G8" s="33"/>
      <c r="H8" s="33"/>
      <c r="I8" s="33"/>
      <c r="J8" s="33"/>
      <c r="K8" s="17"/>
      <c r="L8" s="28"/>
    </row>
    <row r="9" s="3" customFormat="1" ht="33" customHeight="1" spans="1:12">
      <c r="A9" s="18" t="s">
        <v>84</v>
      </c>
      <c r="B9" s="18" t="s">
        <v>85</v>
      </c>
      <c r="C9" s="18"/>
      <c r="D9" s="27"/>
      <c r="E9" s="33"/>
      <c r="F9" s="33"/>
      <c r="G9" s="33"/>
      <c r="H9" s="33"/>
      <c r="I9" s="33"/>
      <c r="J9" s="33"/>
      <c r="K9" s="17"/>
      <c r="L9" s="28"/>
    </row>
    <row r="10" s="3" customFormat="1" ht="40" customHeight="1" spans="1:12">
      <c r="A10" s="18" t="s">
        <v>48</v>
      </c>
      <c r="B10" s="18" t="s">
        <v>86</v>
      </c>
      <c r="C10" s="18" t="s">
        <v>50</v>
      </c>
      <c r="D10" s="27" t="s">
        <v>87</v>
      </c>
      <c r="E10" s="33">
        <v>80</v>
      </c>
      <c r="F10" s="33">
        <f t="shared" ref="F10:F13" si="0">E10*1.09</f>
        <v>87.2</v>
      </c>
      <c r="G10" s="33">
        <f t="shared" ref="G10:G13" si="1">H10/1.09</f>
        <v>88.8888888888889</v>
      </c>
      <c r="H10" s="33">
        <f t="shared" ref="H10:H13" si="2">F10/0.9</f>
        <v>96.8888888888889</v>
      </c>
      <c r="I10" s="33"/>
      <c r="J10" s="33">
        <f t="shared" ref="J10:J13" si="3">G10*D10</f>
        <v>84785.0666666667</v>
      </c>
      <c r="K10" s="17">
        <f t="shared" ref="K10:K13" si="4">H10*D10</f>
        <v>92415.7226666667</v>
      </c>
      <c r="L10" s="28"/>
    </row>
    <row r="11" s="3" customFormat="1" ht="40" customHeight="1" spans="1:12">
      <c r="A11" s="18" t="s">
        <v>67</v>
      </c>
      <c r="B11" s="18" t="s">
        <v>88</v>
      </c>
      <c r="C11" s="18" t="s">
        <v>50</v>
      </c>
      <c r="D11" s="27" t="s">
        <v>89</v>
      </c>
      <c r="E11" s="33">
        <v>20</v>
      </c>
      <c r="F11" s="33">
        <f t="shared" si="0"/>
        <v>21.8</v>
      </c>
      <c r="G11" s="33">
        <f t="shared" si="1"/>
        <v>22.2222222222222</v>
      </c>
      <c r="H11" s="33">
        <f t="shared" si="2"/>
        <v>24.2222222222222</v>
      </c>
      <c r="I11" s="33"/>
      <c r="J11" s="33">
        <f t="shared" si="3"/>
        <v>14464.3333333333</v>
      </c>
      <c r="K11" s="17">
        <f t="shared" si="4"/>
        <v>15766.1233333333</v>
      </c>
      <c r="L11" s="28"/>
    </row>
    <row r="12" s="3" customFormat="1" ht="40" customHeight="1" spans="1:12">
      <c r="A12" s="18" t="s">
        <v>69</v>
      </c>
      <c r="B12" s="18" t="s">
        <v>90</v>
      </c>
      <c r="C12" s="18" t="s">
        <v>66</v>
      </c>
      <c r="D12" s="27">
        <v>64331</v>
      </c>
      <c r="E12" s="33">
        <v>6.5</v>
      </c>
      <c r="F12" s="33">
        <f t="shared" si="0"/>
        <v>7.085</v>
      </c>
      <c r="G12" s="33">
        <f t="shared" si="1"/>
        <v>7.22222222222222</v>
      </c>
      <c r="H12" s="33">
        <f t="shared" si="2"/>
        <v>7.87222222222222</v>
      </c>
      <c r="I12" s="33"/>
      <c r="J12" s="33">
        <f t="shared" si="3"/>
        <v>464612.777777778</v>
      </c>
      <c r="K12" s="17">
        <f t="shared" si="4"/>
        <v>506427.927777778</v>
      </c>
      <c r="L12" s="28"/>
    </row>
    <row r="13" s="3" customFormat="1" ht="40" customHeight="1" spans="1:12">
      <c r="A13" s="18" t="s">
        <v>91</v>
      </c>
      <c r="B13" s="18" t="s">
        <v>92</v>
      </c>
      <c r="C13" s="18" t="s">
        <v>66</v>
      </c>
      <c r="D13" s="27">
        <v>3426</v>
      </c>
      <c r="E13" s="33">
        <v>6.5</v>
      </c>
      <c r="F13" s="33">
        <f t="shared" si="0"/>
        <v>7.085</v>
      </c>
      <c r="G13" s="33">
        <f t="shared" si="1"/>
        <v>7.22222222222222</v>
      </c>
      <c r="H13" s="33">
        <f t="shared" si="2"/>
        <v>7.87222222222222</v>
      </c>
      <c r="I13" s="33"/>
      <c r="J13" s="33">
        <f t="shared" si="3"/>
        <v>24743.3333333333</v>
      </c>
      <c r="K13" s="17">
        <f t="shared" si="4"/>
        <v>26970.2333333333</v>
      </c>
      <c r="L13" s="28"/>
    </row>
    <row r="14" s="3" customFormat="1" ht="40" customHeight="1" spans="1:12">
      <c r="A14" s="18" t="s">
        <v>93</v>
      </c>
      <c r="B14" s="18" t="s">
        <v>94</v>
      </c>
      <c r="C14" s="18"/>
      <c r="D14" s="27"/>
      <c r="E14" s="33"/>
      <c r="F14" s="33"/>
      <c r="G14" s="33"/>
      <c r="H14" s="33"/>
      <c r="I14" s="33"/>
      <c r="J14" s="33"/>
      <c r="K14" s="17"/>
      <c r="L14" s="28"/>
    </row>
    <row r="15" s="3" customFormat="1" ht="40" customHeight="1" spans="1:12">
      <c r="A15" s="18" t="s">
        <v>51</v>
      </c>
      <c r="B15" s="18" t="s">
        <v>95</v>
      </c>
      <c r="C15" s="18" t="s">
        <v>50</v>
      </c>
      <c r="D15" s="27">
        <v>4999</v>
      </c>
      <c r="E15" s="33">
        <v>80</v>
      </c>
      <c r="F15" s="33">
        <f t="shared" ref="F15:F18" si="5">E15*1.09</f>
        <v>87.2</v>
      </c>
      <c r="G15" s="33">
        <f t="shared" ref="G15:G18" si="6">H15/1.09</f>
        <v>88.8888888888889</v>
      </c>
      <c r="H15" s="33">
        <f t="shared" ref="H15:H18" si="7">F15/0.9</f>
        <v>96.8888888888889</v>
      </c>
      <c r="I15" s="33"/>
      <c r="J15" s="33">
        <f t="shared" ref="J15:J18" si="8">G15*D15</f>
        <v>444355.555555556</v>
      </c>
      <c r="K15" s="17">
        <f t="shared" ref="K15:K18" si="9">H15*D15</f>
        <v>484347.555555556</v>
      </c>
      <c r="L15" s="28"/>
    </row>
    <row r="16" s="3" customFormat="1" ht="40" customHeight="1" spans="1:12">
      <c r="A16" s="18" t="s">
        <v>69</v>
      </c>
      <c r="B16" s="18" t="s">
        <v>96</v>
      </c>
      <c r="C16" s="18"/>
      <c r="D16" s="27"/>
      <c r="E16" s="33"/>
      <c r="F16" s="33"/>
      <c r="G16" s="33"/>
      <c r="H16" s="33"/>
      <c r="I16" s="33"/>
      <c r="J16" s="33"/>
      <c r="K16" s="17"/>
      <c r="L16" s="28"/>
    </row>
    <row r="17" s="3" customFormat="1" ht="40" customHeight="1" spans="1:12">
      <c r="A17" s="18" t="s">
        <v>97</v>
      </c>
      <c r="B17" s="18" t="s">
        <v>98</v>
      </c>
      <c r="C17" s="18" t="s">
        <v>43</v>
      </c>
      <c r="D17" s="27">
        <v>1259</v>
      </c>
      <c r="E17" s="33">
        <v>25</v>
      </c>
      <c r="F17" s="33">
        <f t="shared" si="5"/>
        <v>27.25</v>
      </c>
      <c r="G17" s="33">
        <f t="shared" si="6"/>
        <v>27.7777777777778</v>
      </c>
      <c r="H17" s="33">
        <f t="shared" si="7"/>
        <v>30.2777777777778</v>
      </c>
      <c r="I17" s="33"/>
      <c r="J17" s="33">
        <f t="shared" si="8"/>
        <v>34972.2222222222</v>
      </c>
      <c r="K17" s="17">
        <f t="shared" si="9"/>
        <v>38119.7222222222</v>
      </c>
      <c r="L17" s="28"/>
    </row>
    <row r="18" s="3" customFormat="1" ht="40" customHeight="1" spans="1:12">
      <c r="A18" s="18" t="s">
        <v>99</v>
      </c>
      <c r="B18" s="18" t="s">
        <v>100</v>
      </c>
      <c r="C18" s="18" t="s">
        <v>43</v>
      </c>
      <c r="D18" s="27">
        <v>1511</v>
      </c>
      <c r="E18" s="33">
        <v>5</v>
      </c>
      <c r="F18" s="33">
        <f t="shared" si="5"/>
        <v>5.45</v>
      </c>
      <c r="G18" s="33">
        <f t="shared" si="6"/>
        <v>5.55555555555556</v>
      </c>
      <c r="H18" s="33">
        <f t="shared" si="7"/>
        <v>6.05555555555556</v>
      </c>
      <c r="I18" s="33"/>
      <c r="J18" s="33">
        <f t="shared" si="8"/>
        <v>8394.44444444444</v>
      </c>
      <c r="K18" s="17">
        <f t="shared" si="9"/>
        <v>9149.94444444445</v>
      </c>
      <c r="L18" s="28"/>
    </row>
    <row r="19" s="3" customFormat="1" ht="40" customHeight="1" spans="1:12">
      <c r="A19" s="18" t="s">
        <v>101</v>
      </c>
      <c r="B19" s="18" t="s">
        <v>102</v>
      </c>
      <c r="C19" s="18"/>
      <c r="D19" s="27"/>
      <c r="E19" s="33"/>
      <c r="F19" s="33"/>
      <c r="G19" s="33"/>
      <c r="H19" s="33"/>
      <c r="I19" s="33"/>
      <c r="J19" s="33"/>
      <c r="K19" s="17"/>
      <c r="L19" s="28"/>
    </row>
    <row r="20" s="3" customFormat="1" ht="40" customHeight="1" spans="1:12">
      <c r="A20" s="18" t="s">
        <v>103</v>
      </c>
      <c r="B20" s="18" t="s">
        <v>104</v>
      </c>
      <c r="C20" s="18"/>
      <c r="D20" s="27"/>
      <c r="E20" s="33"/>
      <c r="F20" s="33"/>
      <c r="G20" s="33"/>
      <c r="H20" s="33"/>
      <c r="I20" s="33"/>
      <c r="J20" s="33"/>
      <c r="K20" s="17"/>
      <c r="L20" s="28"/>
    </row>
    <row r="21" s="3" customFormat="1" ht="40" customHeight="1" spans="1:12">
      <c r="A21" s="18" t="s">
        <v>48</v>
      </c>
      <c r="B21" s="18" t="s">
        <v>105</v>
      </c>
      <c r="C21" s="18" t="s">
        <v>50</v>
      </c>
      <c r="D21" s="27">
        <v>549314.7</v>
      </c>
      <c r="E21" s="33">
        <v>6.3</v>
      </c>
      <c r="F21" s="33">
        <f t="shared" ref="F21:F24" si="10">E21*1.09</f>
        <v>6.867</v>
      </c>
      <c r="G21" s="33">
        <f t="shared" ref="G21:G24" si="11">H21/1.09</f>
        <v>7</v>
      </c>
      <c r="H21" s="33">
        <f t="shared" ref="H21:H24" si="12">F21/0.9</f>
        <v>7.63</v>
      </c>
      <c r="I21" s="33"/>
      <c r="J21" s="33">
        <f t="shared" ref="J21:J24" si="13">G21*D21</f>
        <v>3845202.9</v>
      </c>
      <c r="K21" s="17">
        <f t="shared" ref="K21:K24" si="14">H21*D21</f>
        <v>4191271.161</v>
      </c>
      <c r="L21" s="29" t="s">
        <v>106</v>
      </c>
    </row>
    <row r="22" s="3" customFormat="1" ht="40" customHeight="1" spans="1:12">
      <c r="A22" s="18" t="s">
        <v>51</v>
      </c>
      <c r="B22" s="18" t="s">
        <v>107</v>
      </c>
      <c r="C22" s="18"/>
      <c r="D22" s="27">
        <v>549314.7</v>
      </c>
      <c r="E22" s="33">
        <v>3.6</v>
      </c>
      <c r="F22" s="33">
        <f t="shared" si="10"/>
        <v>3.924</v>
      </c>
      <c r="G22" s="33">
        <f t="shared" si="11"/>
        <v>4</v>
      </c>
      <c r="H22" s="33">
        <f t="shared" si="12"/>
        <v>4.36</v>
      </c>
      <c r="I22" s="33"/>
      <c r="J22" s="33">
        <f t="shared" si="13"/>
        <v>2197258.8</v>
      </c>
      <c r="K22" s="17">
        <f t="shared" si="14"/>
        <v>2395012.092</v>
      </c>
      <c r="L22" s="29" t="s">
        <v>108</v>
      </c>
    </row>
    <row r="23" s="3" customFormat="1" ht="40" customHeight="1" spans="1:12">
      <c r="A23" s="30" t="s">
        <v>67</v>
      </c>
      <c r="B23" s="18" t="s">
        <v>109</v>
      </c>
      <c r="C23" s="18" t="s">
        <v>50</v>
      </c>
      <c r="D23" s="27">
        <v>40121</v>
      </c>
      <c r="E23" s="33">
        <v>26.5</v>
      </c>
      <c r="F23" s="33">
        <f t="shared" si="10"/>
        <v>28.885</v>
      </c>
      <c r="G23" s="33">
        <f t="shared" si="11"/>
        <v>29.4444444444444</v>
      </c>
      <c r="H23" s="33">
        <f t="shared" si="12"/>
        <v>32.0944444444444</v>
      </c>
      <c r="I23" s="33"/>
      <c r="J23" s="33">
        <f t="shared" si="13"/>
        <v>1181340.55555556</v>
      </c>
      <c r="K23" s="17">
        <f t="shared" si="14"/>
        <v>1287661.20555555</v>
      </c>
      <c r="L23" s="29" t="s">
        <v>106</v>
      </c>
    </row>
    <row r="24" s="3" customFormat="1" ht="40" customHeight="1" spans="1:12">
      <c r="A24" s="30" t="s">
        <v>69</v>
      </c>
      <c r="B24" s="18" t="s">
        <v>110</v>
      </c>
      <c r="C24" s="18" t="s">
        <v>111</v>
      </c>
      <c r="D24" s="27">
        <f>D23</f>
        <v>40121</v>
      </c>
      <c r="E24" s="33">
        <v>4.2</v>
      </c>
      <c r="F24" s="33">
        <f t="shared" si="10"/>
        <v>4.578</v>
      </c>
      <c r="G24" s="33">
        <f t="shared" si="11"/>
        <v>4.66666666666667</v>
      </c>
      <c r="H24" s="33">
        <f t="shared" si="12"/>
        <v>5.08666666666667</v>
      </c>
      <c r="I24" s="33"/>
      <c r="J24" s="33">
        <f t="shared" si="13"/>
        <v>187231.333333333</v>
      </c>
      <c r="K24" s="17">
        <f t="shared" si="14"/>
        <v>204082.153333333</v>
      </c>
      <c r="L24" s="29" t="s">
        <v>108</v>
      </c>
    </row>
    <row r="25" s="3" customFormat="1" ht="40" customHeight="1" spans="1:12">
      <c r="A25" s="18" t="s">
        <v>112</v>
      </c>
      <c r="B25" s="18" t="s">
        <v>113</v>
      </c>
      <c r="C25" s="18"/>
      <c r="D25" s="27"/>
      <c r="E25" s="33"/>
      <c r="F25" s="33"/>
      <c r="G25" s="33"/>
      <c r="H25" s="33"/>
      <c r="I25" s="33"/>
      <c r="J25" s="33"/>
      <c r="K25" s="17"/>
      <c r="L25" s="28"/>
    </row>
    <row r="26" s="3" customFormat="1" ht="40" customHeight="1" spans="1:12">
      <c r="A26" s="18" t="s">
        <v>114</v>
      </c>
      <c r="B26" s="18" t="s">
        <v>115</v>
      </c>
      <c r="C26" s="18"/>
      <c r="D26" s="27"/>
      <c r="E26" s="33"/>
      <c r="F26" s="33"/>
      <c r="G26" s="33"/>
      <c r="H26" s="33"/>
      <c r="I26" s="33"/>
      <c r="J26" s="33"/>
      <c r="K26" s="17"/>
      <c r="L26" s="28"/>
    </row>
    <row r="27" s="3" customFormat="1" ht="40" customHeight="1" spans="1:12">
      <c r="A27" s="18" t="s">
        <v>48</v>
      </c>
      <c r="B27" s="18" t="s">
        <v>116</v>
      </c>
      <c r="C27" s="18" t="s">
        <v>50</v>
      </c>
      <c r="D27" s="27">
        <v>394729.1</v>
      </c>
      <c r="E27" s="33">
        <v>3.6</v>
      </c>
      <c r="F27" s="33">
        <f t="shared" ref="F27:F29" si="15">E27*1.09</f>
        <v>3.924</v>
      </c>
      <c r="G27" s="33">
        <f t="shared" ref="G27:G29" si="16">H27/1.09</f>
        <v>4</v>
      </c>
      <c r="H27" s="33">
        <f t="shared" ref="H27:H29" si="17">F27/0.9</f>
        <v>4.36</v>
      </c>
      <c r="I27" s="33"/>
      <c r="J27" s="33">
        <f t="shared" ref="J27:J29" si="18">G27*D27</f>
        <v>1578916.4</v>
      </c>
      <c r="K27" s="17">
        <f t="shared" ref="K27:K29" si="19">H27*D27</f>
        <v>1721018.876</v>
      </c>
      <c r="L27" s="28"/>
    </row>
    <row r="28" s="3" customFormat="1" ht="40" customHeight="1" spans="1:12">
      <c r="A28" s="18" t="s">
        <v>51</v>
      </c>
      <c r="B28" s="18" t="s">
        <v>117</v>
      </c>
      <c r="C28" s="18" t="s">
        <v>50</v>
      </c>
      <c r="D28" s="27">
        <v>43609</v>
      </c>
      <c r="E28" s="33">
        <v>4.8</v>
      </c>
      <c r="F28" s="33">
        <f t="shared" si="15"/>
        <v>5.232</v>
      </c>
      <c r="G28" s="33">
        <f t="shared" si="16"/>
        <v>5.33333333333333</v>
      </c>
      <c r="H28" s="33">
        <f t="shared" si="17"/>
        <v>5.81333333333333</v>
      </c>
      <c r="I28" s="33"/>
      <c r="J28" s="33">
        <f t="shared" si="18"/>
        <v>232581.333333333</v>
      </c>
      <c r="K28" s="17">
        <f t="shared" si="19"/>
        <v>253513.653333333</v>
      </c>
      <c r="L28" s="28"/>
    </row>
    <row r="29" s="3" customFormat="1" ht="40" customHeight="1" spans="1:12">
      <c r="A29" s="18" t="s">
        <v>69</v>
      </c>
      <c r="B29" s="18" t="s">
        <v>118</v>
      </c>
      <c r="C29" s="18" t="s">
        <v>50</v>
      </c>
      <c r="D29" s="27">
        <v>21289</v>
      </c>
      <c r="E29" s="33">
        <v>25</v>
      </c>
      <c r="F29" s="33">
        <f t="shared" si="15"/>
        <v>27.25</v>
      </c>
      <c r="G29" s="33">
        <f t="shared" si="16"/>
        <v>27.7777777777778</v>
      </c>
      <c r="H29" s="33">
        <f t="shared" si="17"/>
        <v>30.2777777777778</v>
      </c>
      <c r="I29" s="33"/>
      <c r="J29" s="33">
        <f t="shared" si="18"/>
        <v>591361.111111111</v>
      </c>
      <c r="K29" s="17">
        <f t="shared" si="19"/>
        <v>644583.611111112</v>
      </c>
      <c r="L29" s="28"/>
    </row>
    <row r="30" s="3" customFormat="1" ht="40" customHeight="1" spans="1:12">
      <c r="A30" s="18" t="s">
        <v>119</v>
      </c>
      <c r="B30" s="18" t="s">
        <v>120</v>
      </c>
      <c r="C30" s="18"/>
      <c r="D30" s="27"/>
      <c r="E30" s="33"/>
      <c r="F30" s="33"/>
      <c r="G30" s="33"/>
      <c r="H30" s="33"/>
      <c r="I30" s="33"/>
      <c r="J30" s="33"/>
      <c r="K30" s="17"/>
      <c r="L30" s="28"/>
    </row>
    <row r="31" s="3" customFormat="1" ht="40" customHeight="1" spans="1:12">
      <c r="A31" s="18" t="s">
        <v>121</v>
      </c>
      <c r="B31" s="18" t="s">
        <v>122</v>
      </c>
      <c r="C31" s="18" t="s">
        <v>50</v>
      </c>
      <c r="D31" s="27">
        <v>5521</v>
      </c>
      <c r="E31" s="33">
        <v>45</v>
      </c>
      <c r="F31" s="33">
        <f t="shared" ref="F31:F34" si="20">E31*1.09</f>
        <v>49.05</v>
      </c>
      <c r="G31" s="33">
        <f t="shared" ref="G31:G34" si="21">H31/1.09</f>
        <v>50</v>
      </c>
      <c r="H31" s="33">
        <f t="shared" ref="H31:H34" si="22">F31/0.9</f>
        <v>54.5</v>
      </c>
      <c r="I31" s="33"/>
      <c r="J31" s="33">
        <f t="shared" ref="J31:J34" si="23">G31*D31</f>
        <v>276050</v>
      </c>
      <c r="K31" s="17">
        <f t="shared" ref="K31:K34" si="24">H31*D31</f>
        <v>300894.5</v>
      </c>
      <c r="L31" s="28"/>
    </row>
    <row r="32" s="3" customFormat="1" ht="40" customHeight="1" spans="1:12">
      <c r="A32" s="18" t="s">
        <v>123</v>
      </c>
      <c r="B32" s="18" t="s">
        <v>124</v>
      </c>
      <c r="C32" s="18"/>
      <c r="D32" s="27"/>
      <c r="E32" s="33"/>
      <c r="F32" s="33"/>
      <c r="G32" s="33"/>
      <c r="H32" s="33"/>
      <c r="I32" s="33"/>
      <c r="J32" s="33"/>
      <c r="K32" s="17"/>
      <c r="L32" s="28"/>
    </row>
    <row r="33" s="3" customFormat="1" ht="40" customHeight="1" spans="1:12">
      <c r="A33" s="18" t="s">
        <v>125</v>
      </c>
      <c r="B33" s="18" t="s">
        <v>126</v>
      </c>
      <c r="C33" s="18" t="s">
        <v>50</v>
      </c>
      <c r="D33" s="27">
        <v>48.6</v>
      </c>
      <c r="E33" s="33">
        <v>15</v>
      </c>
      <c r="F33" s="33">
        <f t="shared" si="20"/>
        <v>16.35</v>
      </c>
      <c r="G33" s="33">
        <f t="shared" si="21"/>
        <v>16.6666666666667</v>
      </c>
      <c r="H33" s="33">
        <f t="shared" si="22"/>
        <v>18.1666666666667</v>
      </c>
      <c r="I33" s="33"/>
      <c r="J33" s="33">
        <f t="shared" si="23"/>
        <v>810</v>
      </c>
      <c r="K33" s="17">
        <f t="shared" si="24"/>
        <v>882.900000000002</v>
      </c>
      <c r="L33" s="28"/>
    </row>
    <row r="34" s="3" customFormat="1" ht="40" customHeight="1" spans="1:12">
      <c r="A34" s="18" t="s">
        <v>127</v>
      </c>
      <c r="B34" s="18" t="s">
        <v>128</v>
      </c>
      <c r="C34" s="18" t="s">
        <v>50</v>
      </c>
      <c r="D34" s="27">
        <v>7839.8</v>
      </c>
      <c r="E34" s="33">
        <v>35</v>
      </c>
      <c r="F34" s="33">
        <f t="shared" si="20"/>
        <v>38.15</v>
      </c>
      <c r="G34" s="33">
        <f t="shared" si="21"/>
        <v>38.8888888888889</v>
      </c>
      <c r="H34" s="33">
        <f t="shared" si="22"/>
        <v>42.3888888888889</v>
      </c>
      <c r="I34" s="33"/>
      <c r="J34" s="33">
        <f t="shared" si="23"/>
        <v>304881.111111111</v>
      </c>
      <c r="K34" s="17">
        <f t="shared" si="24"/>
        <v>332320.411111111</v>
      </c>
      <c r="L34" s="28"/>
    </row>
    <row r="35" s="3" customFormat="1" ht="40" customHeight="1" spans="1:12">
      <c r="A35" s="18" t="s">
        <v>129</v>
      </c>
      <c r="B35" s="18" t="s">
        <v>130</v>
      </c>
      <c r="C35" s="18"/>
      <c r="D35" s="27"/>
      <c r="E35" s="33"/>
      <c r="F35" s="33"/>
      <c r="G35" s="33"/>
      <c r="H35" s="33"/>
      <c r="I35" s="33"/>
      <c r="J35" s="33"/>
      <c r="K35" s="17"/>
      <c r="L35" s="28"/>
    </row>
    <row r="36" s="3" customFormat="1" ht="40" customHeight="1" spans="1:12">
      <c r="A36" s="18" t="s">
        <v>131</v>
      </c>
      <c r="B36" s="18" t="s">
        <v>132</v>
      </c>
      <c r="C36" s="18"/>
      <c r="D36" s="27"/>
      <c r="E36" s="33"/>
      <c r="F36" s="33"/>
      <c r="G36" s="33"/>
      <c r="H36" s="33"/>
      <c r="I36" s="33"/>
      <c r="J36" s="33"/>
      <c r="K36" s="17"/>
      <c r="L36" s="28"/>
    </row>
    <row r="37" s="3" customFormat="1" ht="40" customHeight="1" spans="1:12">
      <c r="A37" s="18" t="s">
        <v>67</v>
      </c>
      <c r="B37" s="18" t="s">
        <v>133</v>
      </c>
      <c r="C37" s="18"/>
      <c r="D37" s="27"/>
      <c r="E37" s="33"/>
      <c r="F37" s="33"/>
      <c r="G37" s="33"/>
      <c r="H37" s="33"/>
      <c r="I37" s="33"/>
      <c r="J37" s="33"/>
      <c r="K37" s="17"/>
      <c r="L37" s="28"/>
    </row>
    <row r="38" s="3" customFormat="1" ht="40" customHeight="1" spans="1:12">
      <c r="A38" s="18" t="s">
        <v>134</v>
      </c>
      <c r="B38" s="18" t="s">
        <v>135</v>
      </c>
      <c r="C38" s="18" t="s">
        <v>50</v>
      </c>
      <c r="D38" s="27">
        <v>5200</v>
      </c>
      <c r="E38" s="33">
        <v>16.65</v>
      </c>
      <c r="F38" s="33">
        <f t="shared" ref="F38:F44" si="25">E38*1.09</f>
        <v>18.1485</v>
      </c>
      <c r="G38" s="33">
        <f t="shared" ref="G38:G44" si="26">H38/1.09</f>
        <v>18.5</v>
      </c>
      <c r="H38" s="33">
        <f t="shared" ref="H38:H44" si="27">F38/0.9</f>
        <v>20.165</v>
      </c>
      <c r="I38" s="33"/>
      <c r="J38" s="33">
        <f t="shared" ref="J38:J44" si="28">G38*D38</f>
        <v>96200</v>
      </c>
      <c r="K38" s="17">
        <f t="shared" ref="K38:K44" si="29">H38*D38</f>
        <v>104858</v>
      </c>
      <c r="L38" s="31"/>
    </row>
    <row r="39" s="3" customFormat="1" ht="40" customHeight="1" spans="1:12">
      <c r="A39" s="18" t="s">
        <v>69</v>
      </c>
      <c r="B39" s="18" t="s">
        <v>136</v>
      </c>
      <c r="C39" s="18"/>
      <c r="D39" s="27"/>
      <c r="E39" s="33"/>
      <c r="F39" s="33"/>
      <c r="G39" s="33"/>
      <c r="H39" s="33"/>
      <c r="I39" s="33"/>
      <c r="J39" s="33"/>
      <c r="K39" s="17"/>
      <c r="L39" s="28"/>
    </row>
    <row r="40" s="23" customFormat="1" ht="40" customHeight="1" spans="1:12">
      <c r="A40" s="18" t="s">
        <v>137</v>
      </c>
      <c r="B40" s="18" t="s">
        <v>138</v>
      </c>
      <c r="C40" s="18" t="s">
        <v>66</v>
      </c>
      <c r="D40" s="27">
        <v>58090.3</v>
      </c>
      <c r="E40" s="33">
        <v>1</v>
      </c>
      <c r="F40" s="33">
        <f t="shared" si="25"/>
        <v>1.09</v>
      </c>
      <c r="G40" s="33">
        <f t="shared" si="26"/>
        <v>1.11111111111111</v>
      </c>
      <c r="H40" s="33">
        <f t="shared" si="27"/>
        <v>1.21111111111111</v>
      </c>
      <c r="I40" s="33"/>
      <c r="J40" s="33">
        <f t="shared" si="28"/>
        <v>64544.7777777778</v>
      </c>
      <c r="K40" s="17">
        <f t="shared" si="29"/>
        <v>70353.8077777777</v>
      </c>
      <c r="L40" s="28"/>
    </row>
    <row r="41" s="23" customFormat="1" ht="40" customHeight="1" spans="1:12">
      <c r="A41" s="18" t="s">
        <v>139</v>
      </c>
      <c r="B41" s="18" t="s">
        <v>140</v>
      </c>
      <c r="C41" s="18"/>
      <c r="D41" s="27"/>
      <c r="E41" s="33"/>
      <c r="F41" s="33"/>
      <c r="G41" s="33"/>
      <c r="H41" s="33"/>
      <c r="I41" s="33"/>
      <c r="J41" s="33"/>
      <c r="K41" s="17"/>
      <c r="L41" s="28"/>
    </row>
    <row r="42" s="24" customFormat="1" ht="40" customHeight="1" spans="1:12">
      <c r="A42" s="30" t="s">
        <v>91</v>
      </c>
      <c r="B42" s="18" t="s">
        <v>141</v>
      </c>
      <c r="C42" s="18" t="s">
        <v>66</v>
      </c>
      <c r="D42" s="27" t="s">
        <v>142</v>
      </c>
      <c r="E42" s="33">
        <v>3</v>
      </c>
      <c r="F42" s="33">
        <f t="shared" si="25"/>
        <v>3.27</v>
      </c>
      <c r="G42" s="33">
        <f t="shared" si="26"/>
        <v>3.33333333333333</v>
      </c>
      <c r="H42" s="33">
        <f t="shared" si="27"/>
        <v>3.63333333333333</v>
      </c>
      <c r="I42" s="33"/>
      <c r="J42" s="33">
        <f t="shared" si="28"/>
        <v>132553.333333333</v>
      </c>
      <c r="K42" s="17">
        <f t="shared" si="29"/>
        <v>144483.133333333</v>
      </c>
      <c r="L42" s="28"/>
    </row>
    <row r="43" s="23" customFormat="1" ht="40" customHeight="1" spans="1:12">
      <c r="A43" s="18" t="s">
        <v>143</v>
      </c>
      <c r="B43" s="18" t="s">
        <v>144</v>
      </c>
      <c r="C43" s="18" t="s">
        <v>66</v>
      </c>
      <c r="D43" s="27">
        <v>86407.9</v>
      </c>
      <c r="E43" s="33">
        <v>2.1</v>
      </c>
      <c r="F43" s="33">
        <f t="shared" si="25"/>
        <v>2.289</v>
      </c>
      <c r="G43" s="33">
        <f t="shared" si="26"/>
        <v>2.33333333333333</v>
      </c>
      <c r="H43" s="33">
        <f t="shared" si="27"/>
        <v>2.54333333333333</v>
      </c>
      <c r="I43" s="33"/>
      <c r="J43" s="33">
        <f t="shared" si="28"/>
        <v>201618.433333333</v>
      </c>
      <c r="K43" s="17">
        <f t="shared" si="29"/>
        <v>219764.092333333</v>
      </c>
      <c r="L43" s="28"/>
    </row>
    <row r="44" s="25" customFormat="1" ht="40" customHeight="1" spans="1:12">
      <c r="A44" s="18" t="s">
        <v>145</v>
      </c>
      <c r="B44" s="18" t="s">
        <v>146</v>
      </c>
      <c r="C44" s="18" t="s">
        <v>66</v>
      </c>
      <c r="D44" s="27">
        <v>45489</v>
      </c>
      <c r="E44" s="33">
        <v>2.1</v>
      </c>
      <c r="F44" s="33">
        <f t="shared" si="25"/>
        <v>2.289</v>
      </c>
      <c r="G44" s="33">
        <f t="shared" si="26"/>
        <v>2.33333333333333</v>
      </c>
      <c r="H44" s="33">
        <f t="shared" si="27"/>
        <v>2.54333333333333</v>
      </c>
      <c r="I44" s="33"/>
      <c r="J44" s="33">
        <f t="shared" si="28"/>
        <v>106141</v>
      </c>
      <c r="K44" s="17">
        <f t="shared" si="29"/>
        <v>115693.69</v>
      </c>
      <c r="L44" s="28"/>
    </row>
    <row r="45" s="3" customFormat="1" ht="40" customHeight="1" spans="1:12">
      <c r="A45" s="18" t="s">
        <v>147</v>
      </c>
      <c r="B45" s="18" t="s">
        <v>148</v>
      </c>
      <c r="C45" s="18"/>
      <c r="D45" s="27"/>
      <c r="E45" s="33"/>
      <c r="F45" s="33"/>
      <c r="G45" s="33"/>
      <c r="H45" s="33"/>
      <c r="I45" s="33"/>
      <c r="J45" s="33"/>
      <c r="K45" s="17"/>
      <c r="L45" s="28"/>
    </row>
    <row r="46" s="3" customFormat="1" ht="40" customHeight="1" spans="1:12">
      <c r="A46" s="18" t="s">
        <v>48</v>
      </c>
      <c r="B46" s="18" t="s">
        <v>149</v>
      </c>
      <c r="C46" s="18" t="s">
        <v>50</v>
      </c>
      <c r="D46" s="27">
        <v>29293.6</v>
      </c>
      <c r="E46" s="33">
        <v>45</v>
      </c>
      <c r="F46" s="33">
        <f t="shared" ref="F46:F54" si="30">E46*1.09</f>
        <v>49.05</v>
      </c>
      <c r="G46" s="33">
        <f t="shared" ref="G46:G54" si="31">H46/1.09</f>
        <v>50</v>
      </c>
      <c r="H46" s="33">
        <f t="shared" ref="H46:H54" si="32">F46/0.9</f>
        <v>54.5</v>
      </c>
      <c r="I46" s="33"/>
      <c r="J46" s="33">
        <f t="shared" ref="J46:J54" si="33">G46*D46</f>
        <v>1464680</v>
      </c>
      <c r="K46" s="17">
        <f t="shared" ref="K46:K54" si="34">H46*D46</f>
        <v>1596501.2</v>
      </c>
      <c r="L46" s="28"/>
    </row>
    <row r="47" s="3" customFormat="1" ht="40" customHeight="1" spans="1:12">
      <c r="A47" s="18" t="s">
        <v>150</v>
      </c>
      <c r="B47" s="18" t="s">
        <v>151</v>
      </c>
      <c r="C47" s="18"/>
      <c r="D47" s="27"/>
      <c r="E47" s="33"/>
      <c r="F47" s="33"/>
      <c r="G47" s="33"/>
      <c r="H47" s="33"/>
      <c r="I47" s="33"/>
      <c r="J47" s="33"/>
      <c r="K47" s="17"/>
      <c r="L47" s="28"/>
    </row>
    <row r="48" s="3" customFormat="1" ht="40" customHeight="1" spans="1:12">
      <c r="A48" s="18" t="s">
        <v>48</v>
      </c>
      <c r="B48" s="18" t="s">
        <v>149</v>
      </c>
      <c r="C48" s="18" t="s">
        <v>50</v>
      </c>
      <c r="D48" s="27">
        <v>42776.9</v>
      </c>
      <c r="E48" s="33">
        <v>45</v>
      </c>
      <c r="F48" s="33">
        <f t="shared" si="30"/>
        <v>49.05</v>
      </c>
      <c r="G48" s="33">
        <f t="shared" si="31"/>
        <v>50</v>
      </c>
      <c r="H48" s="33">
        <f t="shared" si="32"/>
        <v>54.5</v>
      </c>
      <c r="I48" s="33"/>
      <c r="J48" s="33">
        <f t="shared" si="33"/>
        <v>2138845</v>
      </c>
      <c r="K48" s="17">
        <f t="shared" si="34"/>
        <v>2331341.05</v>
      </c>
      <c r="L48" s="29"/>
    </row>
    <row r="49" s="3" customFormat="1" ht="40" customHeight="1" spans="1:12">
      <c r="A49" s="18" t="s">
        <v>152</v>
      </c>
      <c r="B49" s="18" t="s">
        <v>153</v>
      </c>
      <c r="C49" s="18"/>
      <c r="D49" s="27"/>
      <c r="E49" s="33"/>
      <c r="F49" s="33"/>
      <c r="G49" s="33"/>
      <c r="H49" s="33"/>
      <c r="I49" s="33"/>
      <c r="J49" s="33"/>
      <c r="K49" s="17"/>
      <c r="L49" s="29"/>
    </row>
    <row r="50" s="3" customFormat="1" ht="40" customHeight="1" spans="1:12">
      <c r="A50" s="18" t="s">
        <v>48</v>
      </c>
      <c r="B50" s="18" t="s">
        <v>154</v>
      </c>
      <c r="C50" s="18" t="s">
        <v>43</v>
      </c>
      <c r="D50" s="27">
        <v>1801.1</v>
      </c>
      <c r="E50" s="33">
        <v>32</v>
      </c>
      <c r="F50" s="33">
        <f t="shared" si="30"/>
        <v>34.88</v>
      </c>
      <c r="G50" s="33">
        <f t="shared" si="31"/>
        <v>35.5555555555556</v>
      </c>
      <c r="H50" s="33">
        <f t="shared" si="32"/>
        <v>38.7555555555556</v>
      </c>
      <c r="I50" s="33"/>
      <c r="J50" s="33">
        <f t="shared" si="33"/>
        <v>64039.1111111111</v>
      </c>
      <c r="K50" s="17">
        <f t="shared" si="34"/>
        <v>69802.6311111112</v>
      </c>
      <c r="L50" s="29"/>
    </row>
    <row r="51" s="3" customFormat="1" ht="40" customHeight="1" spans="1:12">
      <c r="A51" s="18" t="s">
        <v>51</v>
      </c>
      <c r="B51" s="18" t="s">
        <v>155</v>
      </c>
      <c r="C51" s="18" t="s">
        <v>43</v>
      </c>
      <c r="D51" s="27">
        <v>460</v>
      </c>
      <c r="E51" s="33">
        <v>42</v>
      </c>
      <c r="F51" s="33">
        <f t="shared" si="30"/>
        <v>45.78</v>
      </c>
      <c r="G51" s="33">
        <f t="shared" si="31"/>
        <v>46.6666666666667</v>
      </c>
      <c r="H51" s="33">
        <f t="shared" si="32"/>
        <v>50.8666666666667</v>
      </c>
      <c r="I51" s="33"/>
      <c r="J51" s="33">
        <f t="shared" si="33"/>
        <v>21466.6666666667</v>
      </c>
      <c r="K51" s="17">
        <f t="shared" si="34"/>
        <v>23398.6666666667</v>
      </c>
      <c r="L51" s="29"/>
    </row>
    <row r="52" s="3" customFormat="1" ht="40" customHeight="1" spans="1:12">
      <c r="A52" s="18" t="s">
        <v>67</v>
      </c>
      <c r="B52" s="18" t="s">
        <v>156</v>
      </c>
      <c r="C52" s="18" t="s">
        <v>43</v>
      </c>
      <c r="D52" s="27">
        <v>4970</v>
      </c>
      <c r="E52" s="33">
        <v>32</v>
      </c>
      <c r="F52" s="33">
        <f t="shared" si="30"/>
        <v>34.88</v>
      </c>
      <c r="G52" s="33">
        <f t="shared" si="31"/>
        <v>35.5555555555556</v>
      </c>
      <c r="H52" s="33">
        <f t="shared" si="32"/>
        <v>38.7555555555556</v>
      </c>
      <c r="I52" s="33"/>
      <c r="J52" s="33">
        <f t="shared" si="33"/>
        <v>176711.111111111</v>
      </c>
      <c r="K52" s="17">
        <f t="shared" si="34"/>
        <v>192615.111111111</v>
      </c>
      <c r="L52" s="29"/>
    </row>
    <row r="53" s="3" customFormat="1" ht="40" customHeight="1" spans="1:12">
      <c r="A53" s="18" t="s">
        <v>69</v>
      </c>
      <c r="B53" s="18" t="s">
        <v>157</v>
      </c>
      <c r="C53" s="18" t="s">
        <v>43</v>
      </c>
      <c r="D53" s="27">
        <v>120</v>
      </c>
      <c r="E53" s="33">
        <v>370.952</v>
      </c>
      <c r="F53" s="33">
        <f t="shared" si="30"/>
        <v>404.33768</v>
      </c>
      <c r="G53" s="33">
        <f t="shared" si="31"/>
        <v>412.168888888889</v>
      </c>
      <c r="H53" s="33">
        <f t="shared" si="32"/>
        <v>449.264088888889</v>
      </c>
      <c r="I53" s="33"/>
      <c r="J53" s="33">
        <f t="shared" si="33"/>
        <v>49460.2666666667</v>
      </c>
      <c r="K53" s="17">
        <f t="shared" si="34"/>
        <v>53911.6906666667</v>
      </c>
      <c r="L53" s="29"/>
    </row>
    <row r="54" s="3" customFormat="1" ht="40" customHeight="1" spans="1:12">
      <c r="A54" s="18" t="s">
        <v>91</v>
      </c>
      <c r="B54" s="18" t="s">
        <v>158</v>
      </c>
      <c r="C54" s="18" t="s">
        <v>43</v>
      </c>
      <c r="D54" s="27">
        <v>204</v>
      </c>
      <c r="E54" s="33">
        <v>104.088</v>
      </c>
      <c r="F54" s="33">
        <f t="shared" si="30"/>
        <v>113.45592</v>
      </c>
      <c r="G54" s="33">
        <f t="shared" si="31"/>
        <v>115.653333333333</v>
      </c>
      <c r="H54" s="33">
        <f t="shared" si="32"/>
        <v>126.062133333333</v>
      </c>
      <c r="I54" s="33"/>
      <c r="J54" s="33">
        <f t="shared" si="33"/>
        <v>23593.28</v>
      </c>
      <c r="K54" s="17">
        <f t="shared" si="34"/>
        <v>25716.6751999999</v>
      </c>
      <c r="L54" s="29"/>
    </row>
    <row r="55" s="3" customFormat="1" ht="40" customHeight="1" spans="1:12">
      <c r="A55" s="18" t="s">
        <v>159</v>
      </c>
      <c r="B55" s="18" t="s">
        <v>160</v>
      </c>
      <c r="C55" s="18"/>
      <c r="D55" s="27"/>
      <c r="E55" s="33"/>
      <c r="F55" s="33"/>
      <c r="G55" s="33"/>
      <c r="H55" s="33"/>
      <c r="I55" s="33"/>
      <c r="J55" s="33"/>
      <c r="K55" s="17"/>
      <c r="L55" s="29"/>
    </row>
    <row r="56" s="3" customFormat="1" ht="40" customHeight="1" spans="1:12">
      <c r="A56" s="18" t="s">
        <v>161</v>
      </c>
      <c r="B56" s="18" t="s">
        <v>162</v>
      </c>
      <c r="C56" s="18"/>
      <c r="D56" s="27"/>
      <c r="E56" s="33"/>
      <c r="F56" s="33"/>
      <c r="G56" s="33"/>
      <c r="H56" s="33"/>
      <c r="I56" s="33"/>
      <c r="J56" s="33"/>
      <c r="K56" s="17"/>
      <c r="L56" s="29"/>
    </row>
    <row r="57" s="3" customFormat="1" ht="40" customHeight="1" spans="1:12">
      <c r="A57" s="18" t="s">
        <v>48</v>
      </c>
      <c r="B57" s="18" t="s">
        <v>163</v>
      </c>
      <c r="C57" s="18" t="s">
        <v>50</v>
      </c>
      <c r="D57" s="27">
        <v>126</v>
      </c>
      <c r="E57" s="33">
        <v>190</v>
      </c>
      <c r="F57" s="33">
        <f t="shared" ref="F57:F69" si="35">E57*1.09</f>
        <v>207.1</v>
      </c>
      <c r="G57" s="33">
        <f t="shared" ref="G57:G69" si="36">H57/1.09</f>
        <v>211.111111111111</v>
      </c>
      <c r="H57" s="33">
        <f t="shared" ref="H57:H69" si="37">F57/0.9</f>
        <v>230.111111111111</v>
      </c>
      <c r="I57" s="33"/>
      <c r="J57" s="33">
        <f t="shared" ref="J57:J69" si="38">G57*D57</f>
        <v>26600</v>
      </c>
      <c r="K57" s="17">
        <f t="shared" ref="K57:K69" si="39">H57*D57</f>
        <v>28994</v>
      </c>
      <c r="L57" s="29" t="s">
        <v>164</v>
      </c>
    </row>
    <row r="58" s="3" customFormat="1" ht="40" customHeight="1" spans="1:12">
      <c r="A58" s="18" t="s">
        <v>67</v>
      </c>
      <c r="B58" s="18" t="s">
        <v>165</v>
      </c>
      <c r="C58" s="18" t="s">
        <v>50</v>
      </c>
      <c r="D58" s="27">
        <v>1982.7</v>
      </c>
      <c r="E58" s="33">
        <v>215</v>
      </c>
      <c r="F58" s="33">
        <f t="shared" si="35"/>
        <v>234.35</v>
      </c>
      <c r="G58" s="33">
        <f t="shared" si="36"/>
        <v>238.888888888889</v>
      </c>
      <c r="H58" s="33">
        <f t="shared" si="37"/>
        <v>260.388888888889</v>
      </c>
      <c r="I58" s="54">
        <v>0.02</v>
      </c>
      <c r="J58" s="33">
        <f t="shared" si="38"/>
        <v>473645</v>
      </c>
      <c r="K58" s="17">
        <f t="shared" si="39"/>
        <v>516273.05</v>
      </c>
      <c r="L58" s="29"/>
    </row>
    <row r="59" s="3" customFormat="1" ht="40" customHeight="1" spans="1:12">
      <c r="A59" s="18" t="s">
        <v>166</v>
      </c>
      <c r="B59" s="18" t="s">
        <v>167</v>
      </c>
      <c r="C59" s="18"/>
      <c r="D59" s="27"/>
      <c r="E59" s="33"/>
      <c r="F59" s="33"/>
      <c r="G59" s="33"/>
      <c r="H59" s="33"/>
      <c r="I59" s="33"/>
      <c r="J59" s="33"/>
      <c r="K59" s="17"/>
      <c r="L59" s="29"/>
    </row>
    <row r="60" s="3" customFormat="1" ht="40" customHeight="1" spans="1:12">
      <c r="A60" s="18" t="s">
        <v>67</v>
      </c>
      <c r="B60" s="18" t="s">
        <v>168</v>
      </c>
      <c r="C60" s="18"/>
      <c r="D60" s="27"/>
      <c r="E60" s="33"/>
      <c r="F60" s="33"/>
      <c r="G60" s="33"/>
      <c r="H60" s="33"/>
      <c r="I60" s="33"/>
      <c r="J60" s="33"/>
      <c r="K60" s="17"/>
      <c r="L60" s="29"/>
    </row>
    <row r="61" s="3" customFormat="1" ht="40" customHeight="1" spans="1:12">
      <c r="A61" s="18" t="s">
        <v>169</v>
      </c>
      <c r="B61" s="18" t="s">
        <v>170</v>
      </c>
      <c r="C61" s="18" t="s">
        <v>50</v>
      </c>
      <c r="D61" s="27">
        <v>426.9</v>
      </c>
      <c r="E61" s="33">
        <v>215</v>
      </c>
      <c r="F61" s="33">
        <f t="shared" si="35"/>
        <v>234.35</v>
      </c>
      <c r="G61" s="33">
        <f t="shared" si="36"/>
        <v>238.888888888889</v>
      </c>
      <c r="H61" s="33">
        <f t="shared" si="37"/>
        <v>260.388888888889</v>
      </c>
      <c r="I61" s="54">
        <v>0.02</v>
      </c>
      <c r="J61" s="33">
        <f t="shared" si="38"/>
        <v>101981.666666667</v>
      </c>
      <c r="K61" s="17">
        <f t="shared" si="39"/>
        <v>111160.016666667</v>
      </c>
      <c r="L61" s="29"/>
    </row>
    <row r="62" s="3" customFormat="1" ht="40" customHeight="1" spans="1:12">
      <c r="A62" s="18" t="s">
        <v>171</v>
      </c>
      <c r="B62" s="18" t="s">
        <v>172</v>
      </c>
      <c r="C62" s="18" t="s">
        <v>50</v>
      </c>
      <c r="D62" s="27">
        <v>800.1</v>
      </c>
      <c r="E62" s="33">
        <v>215</v>
      </c>
      <c r="F62" s="33">
        <f t="shared" si="35"/>
        <v>234.35</v>
      </c>
      <c r="G62" s="33">
        <f t="shared" si="36"/>
        <v>238.888888888889</v>
      </c>
      <c r="H62" s="33">
        <f t="shared" si="37"/>
        <v>260.388888888889</v>
      </c>
      <c r="I62" s="54">
        <v>0.02</v>
      </c>
      <c r="J62" s="33">
        <f t="shared" si="38"/>
        <v>191135</v>
      </c>
      <c r="K62" s="17">
        <f t="shared" si="39"/>
        <v>208337.15</v>
      </c>
      <c r="L62" s="29"/>
    </row>
    <row r="63" s="3" customFormat="1" ht="40" customHeight="1" spans="1:12">
      <c r="A63" s="18" t="s">
        <v>173</v>
      </c>
      <c r="B63" s="18" t="s">
        <v>174</v>
      </c>
      <c r="C63" s="18" t="s">
        <v>50</v>
      </c>
      <c r="D63" s="27">
        <v>303.4</v>
      </c>
      <c r="E63" s="33">
        <v>5</v>
      </c>
      <c r="F63" s="33">
        <f t="shared" si="35"/>
        <v>5.45</v>
      </c>
      <c r="G63" s="33">
        <f t="shared" si="36"/>
        <v>5.55555555555556</v>
      </c>
      <c r="H63" s="33">
        <f t="shared" si="37"/>
        <v>6.05555555555556</v>
      </c>
      <c r="I63" s="33"/>
      <c r="J63" s="33">
        <f t="shared" si="38"/>
        <v>1685.55555555556</v>
      </c>
      <c r="K63" s="17">
        <f t="shared" si="39"/>
        <v>1837.25555555556</v>
      </c>
      <c r="L63" s="29"/>
    </row>
    <row r="64" s="3" customFormat="1" ht="40" customHeight="1" spans="1:12">
      <c r="A64" s="18" t="s">
        <v>175</v>
      </c>
      <c r="B64" s="18" t="s">
        <v>176</v>
      </c>
      <c r="C64" s="18" t="s">
        <v>66</v>
      </c>
      <c r="D64" s="27">
        <v>290</v>
      </c>
      <c r="E64" s="33">
        <v>10</v>
      </c>
      <c r="F64" s="33">
        <f t="shared" si="35"/>
        <v>10.9</v>
      </c>
      <c r="G64" s="33">
        <f t="shared" si="36"/>
        <v>11.1111111111111</v>
      </c>
      <c r="H64" s="33">
        <f t="shared" si="37"/>
        <v>12.1111111111111</v>
      </c>
      <c r="I64" s="33"/>
      <c r="J64" s="33">
        <f t="shared" si="38"/>
        <v>3222.22222222222</v>
      </c>
      <c r="K64" s="17">
        <f t="shared" si="39"/>
        <v>3512.22222222222</v>
      </c>
      <c r="L64" s="29"/>
    </row>
    <row r="65" s="3" customFormat="1" ht="40" customHeight="1" spans="1:12">
      <c r="A65" s="18" t="s">
        <v>177</v>
      </c>
      <c r="B65" s="18" t="s">
        <v>178</v>
      </c>
      <c r="C65" s="18" t="s">
        <v>50</v>
      </c>
      <c r="D65" s="27">
        <v>724.7</v>
      </c>
      <c r="E65" s="33">
        <v>215</v>
      </c>
      <c r="F65" s="33">
        <f t="shared" si="35"/>
        <v>234.35</v>
      </c>
      <c r="G65" s="33">
        <f t="shared" si="36"/>
        <v>238.888888888889</v>
      </c>
      <c r="H65" s="33">
        <f t="shared" si="37"/>
        <v>260.388888888889</v>
      </c>
      <c r="I65" s="54">
        <v>0.02</v>
      </c>
      <c r="J65" s="33">
        <f t="shared" si="38"/>
        <v>173122.777777778</v>
      </c>
      <c r="K65" s="17">
        <f t="shared" si="39"/>
        <v>188703.827777778</v>
      </c>
      <c r="L65" s="29"/>
    </row>
    <row r="66" s="3" customFormat="1" ht="40" customHeight="1" spans="1:12">
      <c r="A66" s="18" t="s">
        <v>134</v>
      </c>
      <c r="B66" s="18" t="s">
        <v>179</v>
      </c>
      <c r="C66" s="18" t="s">
        <v>50</v>
      </c>
      <c r="D66" s="27">
        <v>5.7</v>
      </c>
      <c r="E66" s="33">
        <v>550</v>
      </c>
      <c r="F66" s="33">
        <f t="shared" si="35"/>
        <v>599.5</v>
      </c>
      <c r="G66" s="33">
        <f t="shared" si="36"/>
        <v>611.111111111111</v>
      </c>
      <c r="H66" s="33">
        <f t="shared" si="37"/>
        <v>666.111111111111</v>
      </c>
      <c r="I66" s="54">
        <v>0.02</v>
      </c>
      <c r="J66" s="33">
        <f t="shared" si="38"/>
        <v>3483.33333333333</v>
      </c>
      <c r="K66" s="17">
        <f t="shared" si="39"/>
        <v>3796.83333333333</v>
      </c>
      <c r="L66" s="29"/>
    </row>
    <row r="67" s="3" customFormat="1" ht="40" customHeight="1" spans="1:12">
      <c r="A67" s="18" t="s">
        <v>180</v>
      </c>
      <c r="B67" s="18" t="s">
        <v>181</v>
      </c>
      <c r="C67" s="18" t="s">
        <v>50</v>
      </c>
      <c r="D67" s="27">
        <v>12.2</v>
      </c>
      <c r="E67" s="33">
        <v>400</v>
      </c>
      <c r="F67" s="33">
        <f t="shared" si="35"/>
        <v>436</v>
      </c>
      <c r="G67" s="33">
        <f t="shared" si="36"/>
        <v>444.444444444444</v>
      </c>
      <c r="H67" s="33">
        <f t="shared" si="37"/>
        <v>484.444444444445</v>
      </c>
      <c r="I67" s="54">
        <v>0.02</v>
      </c>
      <c r="J67" s="33">
        <f t="shared" si="38"/>
        <v>5422.22222222222</v>
      </c>
      <c r="K67" s="17">
        <f t="shared" si="39"/>
        <v>5910.22222222223</v>
      </c>
      <c r="L67" s="29"/>
    </row>
    <row r="68" s="3" customFormat="1" ht="40" customHeight="1" spans="1:12">
      <c r="A68" s="18" t="s">
        <v>182</v>
      </c>
      <c r="B68" s="18" t="s">
        <v>183</v>
      </c>
      <c r="C68" s="18" t="s">
        <v>184</v>
      </c>
      <c r="D68" s="27">
        <v>433</v>
      </c>
      <c r="E68" s="33">
        <v>0.65</v>
      </c>
      <c r="F68" s="33">
        <f t="shared" si="35"/>
        <v>0.7085</v>
      </c>
      <c r="G68" s="33">
        <f t="shared" si="36"/>
        <v>0.722222222222222</v>
      </c>
      <c r="H68" s="33">
        <f t="shared" si="37"/>
        <v>0.787222222222222</v>
      </c>
      <c r="I68" s="54">
        <v>0.01</v>
      </c>
      <c r="J68" s="33">
        <f t="shared" si="38"/>
        <v>312.722222222222</v>
      </c>
      <c r="K68" s="17">
        <f t="shared" si="39"/>
        <v>340.867222222222</v>
      </c>
      <c r="L68" s="29"/>
    </row>
    <row r="69" s="3" customFormat="1" ht="40" customHeight="1" spans="1:12">
      <c r="A69" s="18" t="s">
        <v>185</v>
      </c>
      <c r="B69" s="18" t="s">
        <v>186</v>
      </c>
      <c r="C69" s="18" t="s">
        <v>184</v>
      </c>
      <c r="D69" s="27">
        <v>1567</v>
      </c>
      <c r="E69" s="33">
        <v>0.65</v>
      </c>
      <c r="F69" s="33">
        <f t="shared" si="35"/>
        <v>0.7085</v>
      </c>
      <c r="G69" s="33">
        <f t="shared" si="36"/>
        <v>0.722222222222222</v>
      </c>
      <c r="H69" s="33">
        <f t="shared" si="37"/>
        <v>0.787222222222222</v>
      </c>
      <c r="I69" s="54">
        <v>0.01</v>
      </c>
      <c r="J69" s="33">
        <f t="shared" si="38"/>
        <v>1131.72222222222</v>
      </c>
      <c r="K69" s="17">
        <f t="shared" si="39"/>
        <v>1233.57722222222</v>
      </c>
      <c r="L69" s="29"/>
    </row>
    <row r="70" s="3" customFormat="1" ht="40" customHeight="1" spans="1:12">
      <c r="A70" s="18" t="s">
        <v>187</v>
      </c>
      <c r="B70" s="18" t="s">
        <v>188</v>
      </c>
      <c r="C70" s="18"/>
      <c r="D70" s="27"/>
      <c r="E70" s="33"/>
      <c r="F70" s="33"/>
      <c r="G70" s="33"/>
      <c r="H70" s="33"/>
      <c r="I70" s="33"/>
      <c r="J70" s="33"/>
      <c r="K70" s="17"/>
      <c r="L70" s="29"/>
    </row>
    <row r="71" s="3" customFormat="1" ht="40" customHeight="1" spans="1:12">
      <c r="A71" s="18" t="s">
        <v>189</v>
      </c>
      <c r="B71" s="18" t="s">
        <v>190</v>
      </c>
      <c r="C71" s="18"/>
      <c r="D71" s="27"/>
      <c r="E71" s="33"/>
      <c r="F71" s="33"/>
      <c r="G71" s="33"/>
      <c r="H71" s="33"/>
      <c r="I71" s="33"/>
      <c r="J71" s="33"/>
      <c r="K71" s="17"/>
      <c r="L71" s="29"/>
    </row>
    <row r="72" s="3" customFormat="1" ht="40" customHeight="1" spans="1:12">
      <c r="A72" s="18" t="s">
        <v>48</v>
      </c>
      <c r="B72" s="18" t="s">
        <v>191</v>
      </c>
      <c r="C72" s="18"/>
      <c r="D72" s="27"/>
      <c r="E72" s="33"/>
      <c r="F72" s="33"/>
      <c r="G72" s="33"/>
      <c r="H72" s="33"/>
      <c r="I72" s="33"/>
      <c r="J72" s="33"/>
      <c r="K72" s="17"/>
      <c r="L72" s="29"/>
    </row>
    <row r="73" s="3" customFormat="1" ht="40" customHeight="1" spans="1:12">
      <c r="A73" s="18" t="s">
        <v>192</v>
      </c>
      <c r="B73" s="18" t="s">
        <v>193</v>
      </c>
      <c r="C73" s="18" t="s">
        <v>50</v>
      </c>
      <c r="D73" s="27">
        <v>46.2</v>
      </c>
      <c r="E73" s="33">
        <v>190</v>
      </c>
      <c r="F73" s="33">
        <f t="shared" ref="F73:F86" si="40">E73*1.09</f>
        <v>207.1</v>
      </c>
      <c r="G73" s="33">
        <f t="shared" ref="G73:G86" si="41">H73/1.09</f>
        <v>211.111111111111</v>
      </c>
      <c r="H73" s="33">
        <f t="shared" ref="H73:H86" si="42">F73/0.9</f>
        <v>230.111111111111</v>
      </c>
      <c r="I73" s="33"/>
      <c r="J73" s="33">
        <f t="shared" ref="J73:J86" si="43">G73*D73</f>
        <v>9753.33333333333</v>
      </c>
      <c r="K73" s="17">
        <f t="shared" ref="K73:K86" si="44">H73*D73</f>
        <v>10631.1333333333</v>
      </c>
      <c r="L73" s="29" t="s">
        <v>164</v>
      </c>
    </row>
    <row r="74" s="3" customFormat="1" ht="40" customHeight="1" spans="1:12">
      <c r="A74" s="18" t="s">
        <v>194</v>
      </c>
      <c r="B74" s="18" t="s">
        <v>195</v>
      </c>
      <c r="C74" s="18" t="s">
        <v>50</v>
      </c>
      <c r="D74" s="27">
        <v>5.4</v>
      </c>
      <c r="E74" s="33">
        <v>5</v>
      </c>
      <c r="F74" s="33">
        <f t="shared" si="40"/>
        <v>5.45</v>
      </c>
      <c r="G74" s="33">
        <f t="shared" si="41"/>
        <v>5.55555555555556</v>
      </c>
      <c r="H74" s="33">
        <f t="shared" si="42"/>
        <v>6.05555555555556</v>
      </c>
      <c r="I74" s="33"/>
      <c r="J74" s="33">
        <f t="shared" si="43"/>
        <v>30</v>
      </c>
      <c r="K74" s="17">
        <f t="shared" si="44"/>
        <v>32.7</v>
      </c>
      <c r="L74" s="29"/>
    </row>
    <row r="75" s="3" customFormat="1" ht="40" customHeight="1" spans="1:12">
      <c r="A75" s="18" t="s">
        <v>196</v>
      </c>
      <c r="B75" s="18" t="s">
        <v>197</v>
      </c>
      <c r="C75" s="18"/>
      <c r="D75" s="27"/>
      <c r="E75" s="33"/>
      <c r="F75" s="33"/>
      <c r="G75" s="33"/>
      <c r="H75" s="33"/>
      <c r="I75" s="33"/>
      <c r="J75" s="33"/>
      <c r="K75" s="17"/>
      <c r="L75" s="29"/>
    </row>
    <row r="76" s="3" customFormat="1" ht="40" customHeight="1" spans="1:12">
      <c r="A76" s="18" t="s">
        <v>67</v>
      </c>
      <c r="B76" s="18" t="s">
        <v>198</v>
      </c>
      <c r="C76" s="18" t="s">
        <v>50</v>
      </c>
      <c r="D76" s="27">
        <v>1154.8</v>
      </c>
      <c r="E76" s="33">
        <v>215</v>
      </c>
      <c r="F76" s="33">
        <f t="shared" si="40"/>
        <v>234.35</v>
      </c>
      <c r="G76" s="33">
        <f t="shared" si="41"/>
        <v>238.888888888889</v>
      </c>
      <c r="H76" s="33">
        <f t="shared" si="42"/>
        <v>260.388888888889</v>
      </c>
      <c r="I76" s="54">
        <v>0.02</v>
      </c>
      <c r="J76" s="33">
        <f t="shared" si="43"/>
        <v>275868.888888889</v>
      </c>
      <c r="K76" s="17">
        <f t="shared" si="44"/>
        <v>300697.088888889</v>
      </c>
      <c r="L76" s="29"/>
    </row>
    <row r="77" s="3" customFormat="1" ht="40" customHeight="1" spans="1:12">
      <c r="A77" s="18" t="s">
        <v>69</v>
      </c>
      <c r="B77" s="18" t="s">
        <v>199</v>
      </c>
      <c r="C77" s="18" t="s">
        <v>50</v>
      </c>
      <c r="D77" s="27">
        <v>3122.8</v>
      </c>
      <c r="E77" s="33">
        <v>550</v>
      </c>
      <c r="F77" s="33">
        <f t="shared" si="40"/>
        <v>599.5</v>
      </c>
      <c r="G77" s="33">
        <f t="shared" si="41"/>
        <v>611.111111111111</v>
      </c>
      <c r="H77" s="33">
        <f t="shared" si="42"/>
        <v>666.111111111111</v>
      </c>
      <c r="I77" s="54">
        <v>0.02</v>
      </c>
      <c r="J77" s="33">
        <f t="shared" si="43"/>
        <v>1908377.77777778</v>
      </c>
      <c r="K77" s="17">
        <f t="shared" si="44"/>
        <v>2080131.77777778</v>
      </c>
      <c r="L77" s="29"/>
    </row>
    <row r="78" s="3" customFormat="1" ht="40" customHeight="1" spans="1:12">
      <c r="A78" s="18" t="s">
        <v>91</v>
      </c>
      <c r="B78" s="18" t="s">
        <v>200</v>
      </c>
      <c r="C78" s="18" t="s">
        <v>50</v>
      </c>
      <c r="D78" s="27">
        <v>863</v>
      </c>
      <c r="E78" s="33">
        <v>190</v>
      </c>
      <c r="F78" s="33">
        <f t="shared" si="40"/>
        <v>207.1</v>
      </c>
      <c r="G78" s="33">
        <f t="shared" si="41"/>
        <v>211.111111111111</v>
      </c>
      <c r="H78" s="33">
        <f t="shared" si="42"/>
        <v>230.111111111111</v>
      </c>
      <c r="I78" s="33"/>
      <c r="J78" s="33">
        <f t="shared" si="43"/>
        <v>182188.888888889</v>
      </c>
      <c r="K78" s="17">
        <f t="shared" si="44"/>
        <v>198585.888888889</v>
      </c>
      <c r="L78" s="29" t="s">
        <v>164</v>
      </c>
    </row>
    <row r="79" s="3" customFormat="1" ht="40" customHeight="1" spans="1:12">
      <c r="A79" s="18" t="s">
        <v>201</v>
      </c>
      <c r="B79" s="18" t="s">
        <v>202</v>
      </c>
      <c r="C79" s="18" t="s">
        <v>50</v>
      </c>
      <c r="D79" s="27">
        <v>1529.9</v>
      </c>
      <c r="E79" s="33">
        <v>550</v>
      </c>
      <c r="F79" s="33">
        <f t="shared" si="40"/>
        <v>599.5</v>
      </c>
      <c r="G79" s="33">
        <f t="shared" si="41"/>
        <v>611.111111111111</v>
      </c>
      <c r="H79" s="33">
        <f t="shared" si="42"/>
        <v>666.111111111111</v>
      </c>
      <c r="I79" s="33"/>
      <c r="J79" s="33">
        <f t="shared" si="43"/>
        <v>934938.888888889</v>
      </c>
      <c r="K79" s="17">
        <f t="shared" si="44"/>
        <v>1019083.38888889</v>
      </c>
      <c r="L79" s="29"/>
    </row>
    <row r="80" s="3" customFormat="1" ht="40" customHeight="1" spans="1:12">
      <c r="A80" s="18" t="s">
        <v>203</v>
      </c>
      <c r="B80" s="18" t="s">
        <v>204</v>
      </c>
      <c r="C80" s="18" t="s">
        <v>184</v>
      </c>
      <c r="D80" s="27">
        <v>5269</v>
      </c>
      <c r="E80" s="33">
        <v>0.65</v>
      </c>
      <c r="F80" s="33">
        <f t="shared" si="40"/>
        <v>0.7085</v>
      </c>
      <c r="G80" s="33">
        <f t="shared" si="41"/>
        <v>0.722222222222222</v>
      </c>
      <c r="H80" s="33">
        <f t="shared" si="42"/>
        <v>0.787222222222222</v>
      </c>
      <c r="I80" s="54">
        <v>0.01</v>
      </c>
      <c r="J80" s="33">
        <f t="shared" si="43"/>
        <v>3805.38888888889</v>
      </c>
      <c r="K80" s="17">
        <f t="shared" si="44"/>
        <v>4147.87388888889</v>
      </c>
      <c r="L80" s="29"/>
    </row>
    <row r="81" s="3" customFormat="1" ht="40" customHeight="1" spans="1:12">
      <c r="A81" s="18" t="s">
        <v>119</v>
      </c>
      <c r="B81" s="18" t="s">
        <v>205</v>
      </c>
      <c r="C81" s="18" t="s">
        <v>50</v>
      </c>
      <c r="D81" s="27">
        <v>1262.7</v>
      </c>
      <c r="E81" s="33">
        <v>5</v>
      </c>
      <c r="F81" s="33">
        <f t="shared" si="40"/>
        <v>5.45</v>
      </c>
      <c r="G81" s="33">
        <f t="shared" si="41"/>
        <v>5.55555555555556</v>
      </c>
      <c r="H81" s="33">
        <f t="shared" si="42"/>
        <v>6.05555555555556</v>
      </c>
      <c r="I81" s="33"/>
      <c r="J81" s="33">
        <f t="shared" si="43"/>
        <v>7015</v>
      </c>
      <c r="K81" s="17">
        <f t="shared" si="44"/>
        <v>7646.35000000001</v>
      </c>
      <c r="L81" s="29"/>
    </row>
    <row r="82" s="3" customFormat="1" ht="40" customHeight="1" spans="1:12">
      <c r="A82" s="18" t="s">
        <v>123</v>
      </c>
      <c r="B82" s="18" t="s">
        <v>206</v>
      </c>
      <c r="C82" s="18" t="s">
        <v>66</v>
      </c>
      <c r="D82" s="27">
        <v>62018.9</v>
      </c>
      <c r="E82" s="33">
        <v>5.688</v>
      </c>
      <c r="F82" s="33">
        <f t="shared" si="40"/>
        <v>6.19992</v>
      </c>
      <c r="G82" s="33">
        <f t="shared" si="41"/>
        <v>6.32</v>
      </c>
      <c r="H82" s="33">
        <f t="shared" si="42"/>
        <v>6.8888</v>
      </c>
      <c r="I82" s="33"/>
      <c r="J82" s="33">
        <f t="shared" si="43"/>
        <v>391959.448</v>
      </c>
      <c r="K82" s="17">
        <f t="shared" si="44"/>
        <v>427235.79832</v>
      </c>
      <c r="L82" s="29"/>
    </row>
    <row r="83" s="3" customFormat="1" ht="40" customHeight="1" spans="1:12">
      <c r="A83" s="18" t="s">
        <v>207</v>
      </c>
      <c r="B83" s="18" t="s">
        <v>208</v>
      </c>
      <c r="C83" s="18" t="s">
        <v>66</v>
      </c>
      <c r="D83" s="27">
        <v>62018.9</v>
      </c>
      <c r="E83" s="33">
        <v>27.727</v>
      </c>
      <c r="F83" s="33">
        <f t="shared" si="40"/>
        <v>30.22243</v>
      </c>
      <c r="G83" s="33">
        <f t="shared" si="41"/>
        <v>30.8077777777778</v>
      </c>
      <c r="H83" s="33">
        <f t="shared" si="42"/>
        <v>33.5804777777778</v>
      </c>
      <c r="I83" s="33"/>
      <c r="J83" s="33">
        <f t="shared" si="43"/>
        <v>1910664.48922222</v>
      </c>
      <c r="K83" s="17">
        <f t="shared" si="44"/>
        <v>2082624.29325222</v>
      </c>
      <c r="L83" s="29"/>
    </row>
    <row r="84" s="3" customFormat="1" ht="40" customHeight="1" spans="1:12">
      <c r="A84" s="18" t="s">
        <v>209</v>
      </c>
      <c r="B84" s="18" t="s">
        <v>210</v>
      </c>
      <c r="C84" s="18" t="s">
        <v>66</v>
      </c>
      <c r="D84" s="27">
        <v>6802.5</v>
      </c>
      <c r="E84" s="33">
        <v>8.304</v>
      </c>
      <c r="F84" s="33">
        <f t="shared" si="40"/>
        <v>9.05136</v>
      </c>
      <c r="G84" s="33">
        <f t="shared" si="41"/>
        <v>9.22666666666667</v>
      </c>
      <c r="H84" s="33">
        <f t="shared" si="42"/>
        <v>10.0570666666667</v>
      </c>
      <c r="I84" s="33"/>
      <c r="J84" s="33">
        <f t="shared" si="43"/>
        <v>62764.4</v>
      </c>
      <c r="K84" s="17">
        <f t="shared" si="44"/>
        <v>68413.1960000002</v>
      </c>
      <c r="L84" s="29"/>
    </row>
    <row r="85" s="3" customFormat="1" ht="40" customHeight="1" spans="1:12">
      <c r="A85" s="18" t="s">
        <v>211</v>
      </c>
      <c r="B85" s="18" t="s">
        <v>212</v>
      </c>
      <c r="C85" s="18" t="s">
        <v>50</v>
      </c>
      <c r="D85" s="27">
        <v>3983.5</v>
      </c>
      <c r="E85" s="33">
        <v>30.3</v>
      </c>
      <c r="F85" s="33">
        <f t="shared" si="40"/>
        <v>33.027</v>
      </c>
      <c r="G85" s="33">
        <f t="shared" si="41"/>
        <v>33.6666666666667</v>
      </c>
      <c r="H85" s="33">
        <f t="shared" si="42"/>
        <v>36.6966666666667</v>
      </c>
      <c r="I85" s="33"/>
      <c r="J85" s="33">
        <f t="shared" si="43"/>
        <v>134111.166666667</v>
      </c>
      <c r="K85" s="17">
        <f t="shared" si="44"/>
        <v>146181.171666667</v>
      </c>
      <c r="L85" s="29" t="s">
        <v>213</v>
      </c>
    </row>
    <row r="86" s="3" customFormat="1" ht="40" customHeight="1" spans="1:12">
      <c r="A86" s="18" t="s">
        <v>214</v>
      </c>
      <c r="B86" s="18" t="s">
        <v>215</v>
      </c>
      <c r="C86" s="18" t="s">
        <v>50</v>
      </c>
      <c r="D86" s="27">
        <v>1786.2</v>
      </c>
      <c r="E86" s="33">
        <v>54.5</v>
      </c>
      <c r="F86" s="33">
        <f t="shared" si="40"/>
        <v>59.405</v>
      </c>
      <c r="G86" s="33">
        <f t="shared" si="41"/>
        <v>60.5555555555556</v>
      </c>
      <c r="H86" s="33">
        <f t="shared" si="42"/>
        <v>66.0055555555556</v>
      </c>
      <c r="I86" s="33"/>
      <c r="J86" s="33">
        <f t="shared" si="43"/>
        <v>108164.333333333</v>
      </c>
      <c r="K86" s="17">
        <f t="shared" si="44"/>
        <v>117899.123333333</v>
      </c>
      <c r="L86" s="29" t="s">
        <v>216</v>
      </c>
    </row>
    <row r="87" s="3" customFormat="1" ht="40" customHeight="1" spans="1:12">
      <c r="A87" s="18" t="s">
        <v>217</v>
      </c>
      <c r="B87" s="18" t="s">
        <v>218</v>
      </c>
      <c r="C87" s="18"/>
      <c r="D87" s="27"/>
      <c r="E87" s="33"/>
      <c r="F87" s="33"/>
      <c r="G87" s="33"/>
      <c r="H87" s="33"/>
      <c r="I87" s="33"/>
      <c r="J87" s="33"/>
      <c r="K87" s="17"/>
      <c r="L87" s="29"/>
    </row>
    <row r="88" s="3" customFormat="1" ht="40" customHeight="1" spans="1:12">
      <c r="A88" s="18" t="s">
        <v>219</v>
      </c>
      <c r="B88" s="18" t="s">
        <v>220</v>
      </c>
      <c r="C88" s="18" t="s">
        <v>50</v>
      </c>
      <c r="D88" s="27">
        <v>1.9</v>
      </c>
      <c r="E88" s="33">
        <v>215</v>
      </c>
      <c r="F88" s="33">
        <f t="shared" ref="F88:F91" si="45">E88*1.09</f>
        <v>234.35</v>
      </c>
      <c r="G88" s="33">
        <f t="shared" ref="G88:G91" si="46">H88/1.09</f>
        <v>238.888888888889</v>
      </c>
      <c r="H88" s="33">
        <f t="shared" ref="H88:H91" si="47">F88/0.9</f>
        <v>260.388888888889</v>
      </c>
      <c r="I88" s="54">
        <v>0.02</v>
      </c>
      <c r="J88" s="33">
        <f t="shared" ref="J88:J91" si="48">G88*D88</f>
        <v>453.888888888889</v>
      </c>
      <c r="K88" s="17">
        <f t="shared" ref="K88:K91" si="49">H88*D88</f>
        <v>494.738888888889</v>
      </c>
      <c r="L88" s="29"/>
    </row>
    <row r="89" s="3" customFormat="1" ht="40" customHeight="1" spans="1:12">
      <c r="A89" s="18" t="s">
        <v>221</v>
      </c>
      <c r="B89" s="18" t="s">
        <v>204</v>
      </c>
      <c r="C89" s="18" t="s">
        <v>184</v>
      </c>
      <c r="D89" s="27">
        <v>37</v>
      </c>
      <c r="E89" s="33">
        <v>0.65</v>
      </c>
      <c r="F89" s="33">
        <f t="shared" si="45"/>
        <v>0.7085</v>
      </c>
      <c r="G89" s="33">
        <f t="shared" si="46"/>
        <v>0.722222222222222</v>
      </c>
      <c r="H89" s="33">
        <f t="shared" si="47"/>
        <v>0.787222222222222</v>
      </c>
      <c r="I89" s="54">
        <v>0.01</v>
      </c>
      <c r="J89" s="33">
        <f t="shared" si="48"/>
        <v>26.7222222222222</v>
      </c>
      <c r="K89" s="17">
        <f t="shared" si="49"/>
        <v>29.1272222222222</v>
      </c>
      <c r="L89" s="29"/>
    </row>
    <row r="90" s="3" customFormat="1" ht="40" customHeight="1" spans="1:12">
      <c r="A90" s="18" t="s">
        <v>222</v>
      </c>
      <c r="B90" s="18" t="s">
        <v>223</v>
      </c>
      <c r="C90" s="18" t="s">
        <v>184</v>
      </c>
      <c r="D90" s="27">
        <v>96</v>
      </c>
      <c r="E90" s="33">
        <v>0.65</v>
      </c>
      <c r="F90" s="33">
        <f t="shared" si="45"/>
        <v>0.7085</v>
      </c>
      <c r="G90" s="33">
        <f t="shared" si="46"/>
        <v>0.722222222222222</v>
      </c>
      <c r="H90" s="33">
        <f t="shared" si="47"/>
        <v>0.787222222222222</v>
      </c>
      <c r="I90" s="54">
        <v>0.01</v>
      </c>
      <c r="J90" s="33">
        <f t="shared" si="48"/>
        <v>69.3333333333333</v>
      </c>
      <c r="K90" s="17">
        <f t="shared" si="49"/>
        <v>75.5733333333333</v>
      </c>
      <c r="L90" s="29"/>
    </row>
    <row r="91" s="3" customFormat="1" ht="40" customHeight="1" spans="1:12">
      <c r="A91" s="18" t="s">
        <v>224</v>
      </c>
      <c r="B91" s="18" t="s">
        <v>225</v>
      </c>
      <c r="C91" s="18" t="s">
        <v>66</v>
      </c>
      <c r="D91" s="27">
        <v>21</v>
      </c>
      <c r="E91" s="33">
        <v>40.456</v>
      </c>
      <c r="F91" s="33">
        <f t="shared" si="45"/>
        <v>44.09704</v>
      </c>
      <c r="G91" s="33">
        <f t="shared" si="46"/>
        <v>44.9511111111111</v>
      </c>
      <c r="H91" s="33">
        <f t="shared" si="47"/>
        <v>48.9967111111111</v>
      </c>
      <c r="I91" s="33"/>
      <c r="J91" s="33">
        <f t="shared" si="48"/>
        <v>943.973333333333</v>
      </c>
      <c r="K91" s="17">
        <f t="shared" si="49"/>
        <v>1028.93093333333</v>
      </c>
      <c r="L91" s="29"/>
    </row>
    <row r="92" s="3" customFormat="1" ht="40" customHeight="1" spans="1:12">
      <c r="A92" s="18" t="s">
        <v>143</v>
      </c>
      <c r="B92" s="18" t="s">
        <v>226</v>
      </c>
      <c r="C92" s="18"/>
      <c r="D92" s="27"/>
      <c r="E92" s="33"/>
      <c r="F92" s="33"/>
      <c r="G92" s="33"/>
      <c r="H92" s="33"/>
      <c r="I92" s="33"/>
      <c r="J92" s="33"/>
      <c r="K92" s="17"/>
      <c r="L92" s="29"/>
    </row>
    <row r="93" s="3" customFormat="1" ht="40" customHeight="1" spans="1:12">
      <c r="A93" s="18" t="s">
        <v>227</v>
      </c>
      <c r="B93" s="18" t="s">
        <v>228</v>
      </c>
      <c r="C93" s="18" t="s">
        <v>229</v>
      </c>
      <c r="D93" s="27">
        <v>0.342</v>
      </c>
      <c r="E93" s="33">
        <v>9045.616</v>
      </c>
      <c r="F93" s="33">
        <f t="shared" ref="F93:F95" si="50">E93*1.09</f>
        <v>9859.72144</v>
      </c>
      <c r="G93" s="33">
        <f>H93/1.09</f>
        <v>10050.6844444444</v>
      </c>
      <c r="H93" s="33">
        <f t="shared" ref="H93:H96" si="51">F93/0.9</f>
        <v>10955.2460444444</v>
      </c>
      <c r="I93" s="33"/>
      <c r="J93" s="33">
        <f t="shared" ref="J93:J95" si="52">G93*D93</f>
        <v>3437.33407999999</v>
      </c>
      <c r="K93" s="17">
        <f t="shared" ref="K93:K95" si="53">H93*D93</f>
        <v>3746.69414719999</v>
      </c>
      <c r="L93" s="29"/>
    </row>
    <row r="94" s="3" customFormat="1" ht="40" customHeight="1" spans="1:12">
      <c r="A94" s="18" t="s">
        <v>230</v>
      </c>
      <c r="B94" s="18" t="s">
        <v>231</v>
      </c>
      <c r="C94" s="18" t="s">
        <v>50</v>
      </c>
      <c r="D94" s="27">
        <v>16</v>
      </c>
      <c r="E94" s="33">
        <v>215</v>
      </c>
      <c r="F94" s="33">
        <f t="shared" si="50"/>
        <v>234.35</v>
      </c>
      <c r="G94" s="33">
        <f>H94/1.09</f>
        <v>238.888888888889</v>
      </c>
      <c r="H94" s="33">
        <f t="shared" si="51"/>
        <v>260.388888888889</v>
      </c>
      <c r="I94" s="54">
        <v>0.02</v>
      </c>
      <c r="J94" s="33">
        <f t="shared" si="52"/>
        <v>3822.22222222222</v>
      </c>
      <c r="K94" s="17">
        <f t="shared" si="53"/>
        <v>4166.22222222222</v>
      </c>
      <c r="L94" s="29"/>
    </row>
    <row r="95" s="3" customFormat="1" ht="40" customHeight="1" spans="1:12">
      <c r="A95" s="18" t="s">
        <v>232</v>
      </c>
      <c r="B95" s="18" t="s">
        <v>204</v>
      </c>
      <c r="C95" s="18" t="s">
        <v>184</v>
      </c>
      <c r="D95" s="27">
        <v>823</v>
      </c>
      <c r="E95" s="33">
        <v>0.65</v>
      </c>
      <c r="F95" s="33">
        <f t="shared" si="50"/>
        <v>0.7085</v>
      </c>
      <c r="G95" s="33">
        <f t="shared" ref="G93:G95" si="54">H95/1.09</f>
        <v>0.722222222222222</v>
      </c>
      <c r="H95" s="33">
        <f t="shared" si="51"/>
        <v>0.787222222222222</v>
      </c>
      <c r="I95" s="54">
        <v>0.01</v>
      </c>
      <c r="J95" s="33">
        <f t="shared" si="52"/>
        <v>594.388888888889</v>
      </c>
      <c r="K95" s="17">
        <f t="shared" si="53"/>
        <v>647.883888888889</v>
      </c>
      <c r="L95" s="29"/>
    </row>
    <row r="96" s="3" customFormat="1" ht="40" customHeight="1" spans="1:12">
      <c r="A96" s="18" t="s">
        <v>233</v>
      </c>
      <c r="B96" s="18" t="s">
        <v>234</v>
      </c>
      <c r="C96" s="18"/>
      <c r="D96" s="27"/>
      <c r="E96" s="33"/>
      <c r="F96" s="33"/>
      <c r="G96" s="33"/>
      <c r="H96" s="33"/>
      <c r="I96" s="33"/>
      <c r="J96" s="33"/>
      <c r="K96" s="17"/>
      <c r="L96" s="29"/>
    </row>
    <row r="97" s="3" customFormat="1" ht="40" customHeight="1" spans="1:12">
      <c r="A97" s="18" t="s">
        <v>235</v>
      </c>
      <c r="B97" s="18" t="s">
        <v>236</v>
      </c>
      <c r="C97" s="18"/>
      <c r="D97" s="27"/>
      <c r="E97" s="33"/>
      <c r="F97" s="33"/>
      <c r="G97" s="33"/>
      <c r="H97" s="33"/>
      <c r="I97" s="33"/>
      <c r="J97" s="33"/>
      <c r="K97" s="17"/>
      <c r="L97" s="29"/>
    </row>
    <row r="98" s="3" customFormat="1" ht="40" customHeight="1" spans="1:12">
      <c r="A98" s="18" t="s">
        <v>48</v>
      </c>
      <c r="B98" s="18" t="s">
        <v>237</v>
      </c>
      <c r="C98" s="18" t="s">
        <v>50</v>
      </c>
      <c r="D98" s="27">
        <v>1038</v>
      </c>
      <c r="E98" s="33">
        <v>190</v>
      </c>
      <c r="F98" s="33">
        <f t="shared" ref="F98:F106" si="55">E98*1.09</f>
        <v>207.1</v>
      </c>
      <c r="G98" s="33">
        <f>H98/1.09</f>
        <v>211.111111111111</v>
      </c>
      <c r="H98" s="33">
        <f t="shared" ref="H98:H106" si="56">F98/0.9</f>
        <v>230.111111111111</v>
      </c>
      <c r="I98" s="33"/>
      <c r="J98" s="33">
        <f t="shared" ref="J98:J106" si="57">G98*D98</f>
        <v>219133.333333333</v>
      </c>
      <c r="K98" s="17">
        <f t="shared" ref="K98:K106" si="58">H98*D98</f>
        <v>238855.333333333</v>
      </c>
      <c r="L98" s="29" t="s">
        <v>164</v>
      </c>
    </row>
    <row r="99" s="3" customFormat="1" ht="40" customHeight="1" spans="1:12">
      <c r="A99" s="18" t="s">
        <v>238</v>
      </c>
      <c r="B99" s="18" t="s">
        <v>239</v>
      </c>
      <c r="C99" s="18"/>
      <c r="D99" s="27"/>
      <c r="E99" s="33"/>
      <c r="F99" s="33"/>
      <c r="G99" s="33"/>
      <c r="H99" s="33"/>
      <c r="I99" s="33"/>
      <c r="J99" s="33"/>
      <c r="K99" s="17"/>
      <c r="L99" s="29"/>
    </row>
    <row r="100" s="3" customFormat="1" ht="40" customHeight="1" spans="1:12">
      <c r="A100" s="18" t="s">
        <v>48</v>
      </c>
      <c r="B100" s="18" t="s">
        <v>240</v>
      </c>
      <c r="C100" s="18"/>
      <c r="D100" s="27"/>
      <c r="E100" s="33"/>
      <c r="F100" s="33"/>
      <c r="G100" s="33"/>
      <c r="H100" s="33"/>
      <c r="I100" s="33"/>
      <c r="J100" s="33"/>
      <c r="K100" s="17"/>
      <c r="L100" s="29"/>
    </row>
    <row r="101" s="25" customFormat="1" ht="40" customHeight="1" spans="1:12">
      <c r="A101" s="18" t="s">
        <v>192</v>
      </c>
      <c r="B101" s="18" t="s">
        <v>241</v>
      </c>
      <c r="C101" s="18" t="s">
        <v>50</v>
      </c>
      <c r="D101" s="27">
        <v>4468.1</v>
      </c>
      <c r="E101" s="33">
        <v>150</v>
      </c>
      <c r="F101" s="33">
        <f t="shared" si="55"/>
        <v>163.5</v>
      </c>
      <c r="G101" s="33">
        <f>H101/1.09</f>
        <v>166.666666666667</v>
      </c>
      <c r="H101" s="33">
        <f t="shared" si="56"/>
        <v>181.666666666667</v>
      </c>
      <c r="I101" s="54">
        <v>0.02</v>
      </c>
      <c r="J101" s="33">
        <f t="shared" si="57"/>
        <v>744683.333333335</v>
      </c>
      <c r="K101" s="17">
        <f t="shared" si="58"/>
        <v>811704.833333335</v>
      </c>
      <c r="L101" s="29" t="s">
        <v>164</v>
      </c>
    </row>
    <row r="102" s="3" customFormat="1" ht="40" customHeight="1" spans="1:12">
      <c r="A102" s="18" t="s">
        <v>194</v>
      </c>
      <c r="B102" s="18" t="s">
        <v>242</v>
      </c>
      <c r="C102" s="18" t="s">
        <v>50</v>
      </c>
      <c r="D102" s="27">
        <v>334.6</v>
      </c>
      <c r="E102" s="33">
        <v>80</v>
      </c>
      <c r="F102" s="33">
        <f t="shared" si="55"/>
        <v>87.2</v>
      </c>
      <c r="G102" s="33">
        <f t="shared" ref="G98:G106" si="59">H102/1.09</f>
        <v>88.8888888888889</v>
      </c>
      <c r="H102" s="33">
        <f t="shared" si="56"/>
        <v>96.8888888888889</v>
      </c>
      <c r="I102" s="54" t="s">
        <v>243</v>
      </c>
      <c r="J102" s="33">
        <f t="shared" si="57"/>
        <v>29742.2222222222</v>
      </c>
      <c r="K102" s="17">
        <f t="shared" si="58"/>
        <v>32419.0222222222</v>
      </c>
      <c r="L102" s="29"/>
    </row>
    <row r="103" s="25" customFormat="1" ht="40" customHeight="1" spans="1:12">
      <c r="A103" s="18" t="s">
        <v>244</v>
      </c>
      <c r="B103" s="18" t="s">
        <v>245</v>
      </c>
      <c r="C103" s="18" t="s">
        <v>50</v>
      </c>
      <c r="D103" s="27">
        <v>4973.2</v>
      </c>
      <c r="E103" s="33">
        <v>150</v>
      </c>
      <c r="F103" s="33">
        <f t="shared" si="55"/>
        <v>163.5</v>
      </c>
      <c r="G103" s="33">
        <f t="shared" si="59"/>
        <v>166.666666666667</v>
      </c>
      <c r="H103" s="33">
        <f t="shared" si="56"/>
        <v>181.666666666667</v>
      </c>
      <c r="I103" s="54">
        <v>0.02</v>
      </c>
      <c r="J103" s="33">
        <f t="shared" si="57"/>
        <v>828866.666666668</v>
      </c>
      <c r="K103" s="17">
        <f t="shared" si="58"/>
        <v>903464.666666668</v>
      </c>
      <c r="L103" s="29" t="s">
        <v>164</v>
      </c>
    </row>
    <row r="104" s="4" customFormat="1" ht="40" customHeight="1" spans="1:12">
      <c r="A104" s="18" t="s">
        <v>246</v>
      </c>
      <c r="B104" s="18" t="s">
        <v>247</v>
      </c>
      <c r="C104" s="18" t="s">
        <v>43</v>
      </c>
      <c r="D104" s="27">
        <v>1900</v>
      </c>
      <c r="E104" s="33">
        <v>22.12</v>
      </c>
      <c r="F104" s="33">
        <f t="shared" si="55"/>
        <v>24.1108</v>
      </c>
      <c r="G104" s="33">
        <f t="shared" si="59"/>
        <v>24.5777777777778</v>
      </c>
      <c r="H104" s="33">
        <f t="shared" si="56"/>
        <v>26.7897777777778</v>
      </c>
      <c r="I104" s="33"/>
      <c r="J104" s="33">
        <f t="shared" si="57"/>
        <v>46697.7777777778</v>
      </c>
      <c r="K104" s="17">
        <f t="shared" si="58"/>
        <v>50900.5777777778</v>
      </c>
      <c r="L104" s="29"/>
    </row>
    <row r="105" s="3" customFormat="1" ht="40" customHeight="1" spans="1:12">
      <c r="A105" s="18" t="s">
        <v>248</v>
      </c>
      <c r="B105" s="18" t="s">
        <v>249</v>
      </c>
      <c r="C105" s="18" t="s">
        <v>50</v>
      </c>
      <c r="D105" s="27">
        <v>220.8</v>
      </c>
      <c r="E105" s="33">
        <v>190.152</v>
      </c>
      <c r="F105" s="33">
        <f t="shared" si="55"/>
        <v>207.26568</v>
      </c>
      <c r="G105" s="33">
        <f t="shared" si="59"/>
        <v>211.28</v>
      </c>
      <c r="H105" s="33">
        <f t="shared" si="56"/>
        <v>230.2952</v>
      </c>
      <c r="I105" s="33"/>
      <c r="J105" s="33">
        <f t="shared" si="57"/>
        <v>46650.624</v>
      </c>
      <c r="K105" s="17">
        <f t="shared" si="58"/>
        <v>50849.18016</v>
      </c>
      <c r="L105" s="29"/>
    </row>
    <row r="106" s="3" customFormat="1" ht="40" customHeight="1" spans="1:12">
      <c r="A106" s="18" t="s">
        <v>250</v>
      </c>
      <c r="B106" s="18" t="s">
        <v>251</v>
      </c>
      <c r="C106" s="18" t="s">
        <v>252</v>
      </c>
      <c r="D106" s="27">
        <v>520</v>
      </c>
      <c r="E106" s="33">
        <v>36.544</v>
      </c>
      <c r="F106" s="33">
        <f t="shared" si="55"/>
        <v>39.83296</v>
      </c>
      <c r="G106" s="33">
        <f t="shared" si="59"/>
        <v>40.6044444444444</v>
      </c>
      <c r="H106" s="33">
        <f t="shared" si="56"/>
        <v>44.2588444444444</v>
      </c>
      <c r="I106" s="33"/>
      <c r="J106" s="33">
        <f t="shared" si="57"/>
        <v>21114.3111111111</v>
      </c>
      <c r="K106" s="17">
        <f t="shared" si="58"/>
        <v>23014.5991111111</v>
      </c>
      <c r="L106" s="29"/>
    </row>
    <row r="107" s="3" customFormat="1" ht="40" customHeight="1" spans="1:12">
      <c r="A107" s="18" t="s">
        <v>51</v>
      </c>
      <c r="B107" s="18" t="s">
        <v>253</v>
      </c>
      <c r="C107" s="18"/>
      <c r="D107" s="27"/>
      <c r="E107" s="33"/>
      <c r="F107" s="33"/>
      <c r="G107" s="33"/>
      <c r="H107" s="33"/>
      <c r="I107" s="33"/>
      <c r="J107" s="33"/>
      <c r="K107" s="17"/>
      <c r="L107" s="29"/>
    </row>
    <row r="108" s="3" customFormat="1" ht="40" customHeight="1" spans="1:12">
      <c r="A108" s="18" t="s">
        <v>254</v>
      </c>
      <c r="B108" s="18" t="s">
        <v>204</v>
      </c>
      <c r="C108" s="18" t="s">
        <v>184</v>
      </c>
      <c r="D108" s="27">
        <v>7153</v>
      </c>
      <c r="E108" s="33">
        <v>0.65</v>
      </c>
      <c r="F108" s="33">
        <f>E108*1.09</f>
        <v>0.7085</v>
      </c>
      <c r="G108" s="33">
        <f>H108/1.09</f>
        <v>0.722222222222222</v>
      </c>
      <c r="H108" s="33">
        <f>F108/0.9</f>
        <v>0.787222222222222</v>
      </c>
      <c r="I108" s="54">
        <v>0.01</v>
      </c>
      <c r="J108" s="33">
        <f>G108*D108</f>
        <v>5166.05555555556</v>
      </c>
      <c r="K108" s="17">
        <f>H108*D108</f>
        <v>5631.00055555555</v>
      </c>
      <c r="L108" s="29"/>
    </row>
    <row r="109" s="3" customFormat="1" ht="40" customHeight="1" spans="1:12">
      <c r="A109" s="18" t="s">
        <v>255</v>
      </c>
      <c r="B109" s="18" t="s">
        <v>223</v>
      </c>
      <c r="C109" s="18" t="s">
        <v>184</v>
      </c>
      <c r="D109" s="27">
        <v>21019</v>
      </c>
      <c r="E109" s="33">
        <v>0.65</v>
      </c>
      <c r="F109" s="33">
        <f>E109*1.09</f>
        <v>0.7085</v>
      </c>
      <c r="G109" s="33">
        <f>H109/1.09</f>
        <v>0.722222222222222</v>
      </c>
      <c r="H109" s="33">
        <f>F109/0.9</f>
        <v>0.787222222222222</v>
      </c>
      <c r="I109" s="54">
        <v>0.01</v>
      </c>
      <c r="J109" s="33">
        <f>G109*D109</f>
        <v>15180.3888888889</v>
      </c>
      <c r="K109" s="17">
        <f>H109*D109</f>
        <v>16546.6238888889</v>
      </c>
      <c r="L109" s="29"/>
    </row>
    <row r="110" s="41" customFormat="1" ht="30" customHeight="1" spans="1:12">
      <c r="A110" s="18"/>
      <c r="B110" s="18" t="s">
        <v>9</v>
      </c>
      <c r="C110" s="18"/>
      <c r="D110" s="27"/>
      <c r="E110" s="33"/>
      <c r="F110" s="33"/>
      <c r="G110" s="33"/>
      <c r="H110" s="33"/>
      <c r="I110" s="54"/>
      <c r="J110" s="55">
        <f>SUM(J10:J109)*9%</f>
        <v>2240080.2953772</v>
      </c>
      <c r="K110" s="17"/>
      <c r="L110" s="29"/>
    </row>
    <row r="111" s="42" customFormat="1" ht="28" customHeight="1" spans="1:12">
      <c r="A111" s="50" t="s">
        <v>256</v>
      </c>
      <c r="B111" s="51"/>
      <c r="C111" s="52" t="s">
        <v>77</v>
      </c>
      <c r="D111" s="53"/>
      <c r="E111" s="53"/>
      <c r="F111" s="53"/>
      <c r="G111" s="53"/>
      <c r="H111" s="53"/>
      <c r="I111" s="53"/>
      <c r="J111" s="56">
        <f>SUM(J10:J110)</f>
        <v>27129861.3551239</v>
      </c>
      <c r="K111" s="56">
        <f>SUM(K10:K109)</f>
        <v>27129861.3551239</v>
      </c>
      <c r="L111" s="53"/>
    </row>
    <row r="116" spans="1:12">
      <c r="A116" s="20" t="s">
        <v>257</v>
      </c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</row>
  </sheetData>
  <mergeCells count="17">
    <mergeCell ref="A2:L2"/>
    <mergeCell ref="A3:L3"/>
    <mergeCell ref="A4:L4"/>
    <mergeCell ref="A111:B111"/>
    <mergeCell ref="A116:L116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751388888888889" right="0.751388888888889" top="1" bottom="1" header="0.5" footer="0.5"/>
  <pageSetup paperSize="9" scale="87" orientation="portrait" horizontalDpi="600"/>
  <headerFooter>
    <oddFooter>&amp;C第 &amp;P 页，共 &amp;N 页</oddFooter>
  </headerFooter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D51"/>
  <sheetViews>
    <sheetView view="pageBreakPreview" zoomScaleNormal="100" workbookViewId="0">
      <selection activeCell="J10" sqref="J10"/>
    </sheetView>
  </sheetViews>
  <sheetFormatPr defaultColWidth="9.14285714285714" defaultRowHeight="15"/>
  <cols>
    <col min="2" max="2" width="27.7142857142857" customWidth="1"/>
    <col min="3" max="3" width="7.42857142857143" customWidth="1"/>
    <col min="4" max="4" width="11.7142857142857" customWidth="1"/>
    <col min="5" max="5" width="10.7142857142857" hidden="1" customWidth="1"/>
    <col min="6" max="6" width="12" hidden="1" customWidth="1"/>
    <col min="7" max="7" width="12" customWidth="1"/>
    <col min="8" max="8" width="11.2857142857143" hidden="1" customWidth="1"/>
    <col min="9" max="10" width="11.5714285714286" customWidth="1"/>
    <col min="11" max="11" width="12.7142857142857" hidden="1" customWidth="1"/>
  </cols>
  <sheetData>
    <row r="1" spans="1:1">
      <c r="A1" s="5" t="s">
        <v>19</v>
      </c>
    </row>
    <row r="2" s="1" customFormat="1" ht="45" customHeight="1" spans="1:82">
      <c r="A2" s="6" t="s">
        <v>20</v>
      </c>
      <c r="B2" s="6"/>
      <c r="C2" s="6"/>
      <c r="D2" s="7"/>
      <c r="E2" s="6"/>
      <c r="F2" s="6"/>
      <c r="G2" s="6"/>
      <c r="H2" s="6"/>
      <c r="I2" s="6"/>
      <c r="J2" s="6"/>
      <c r="K2" s="6"/>
      <c r="L2" s="6"/>
      <c r="M2" s="8"/>
      <c r="N2" s="8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</row>
    <row r="3" s="1" customFormat="1" ht="18" customHeight="1" spans="1:82">
      <c r="A3" s="9" t="s">
        <v>79</v>
      </c>
      <c r="B3" s="9"/>
      <c r="C3" s="9"/>
      <c r="D3" s="43"/>
      <c r="E3" s="9"/>
      <c r="F3" s="9"/>
      <c r="G3" s="9"/>
      <c r="H3" s="9"/>
      <c r="I3" s="9"/>
      <c r="J3" s="9"/>
      <c r="K3" s="9"/>
      <c r="L3" s="9"/>
      <c r="M3" s="8"/>
      <c r="N3" s="8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</row>
    <row r="4" s="1" customFormat="1" ht="30" customHeight="1" spans="1:82">
      <c r="A4" s="10" t="s">
        <v>258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8"/>
      <c r="N4" s="8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</row>
    <row r="5" s="2" customFormat="1" ht="29" customHeight="1" spans="1:12">
      <c r="A5" s="11" t="s">
        <v>25</v>
      </c>
      <c r="B5" s="11" t="s">
        <v>26</v>
      </c>
      <c r="C5" s="11" t="s">
        <v>27</v>
      </c>
      <c r="D5" s="44" t="s">
        <v>28</v>
      </c>
      <c r="E5" s="45" t="s">
        <v>29</v>
      </c>
      <c r="F5" s="45" t="s">
        <v>30</v>
      </c>
      <c r="G5" s="45" t="s">
        <v>31</v>
      </c>
      <c r="H5" s="45" t="s">
        <v>81</v>
      </c>
      <c r="I5" s="45" t="s">
        <v>33</v>
      </c>
      <c r="J5" s="28" t="s">
        <v>34</v>
      </c>
      <c r="K5" s="28" t="s">
        <v>35</v>
      </c>
      <c r="L5" s="11" t="s">
        <v>7</v>
      </c>
    </row>
    <row r="6" s="2" customFormat="1" ht="25" customHeight="1" spans="1:12">
      <c r="A6" s="11"/>
      <c r="B6" s="11"/>
      <c r="C6" s="11"/>
      <c r="D6" s="44"/>
      <c r="E6" s="46"/>
      <c r="F6" s="46"/>
      <c r="G6" s="46"/>
      <c r="H6" s="46"/>
      <c r="I6" s="46"/>
      <c r="J6" s="28"/>
      <c r="K6" s="28"/>
      <c r="L6" s="11"/>
    </row>
    <row r="7" s="2" customFormat="1" ht="25" customHeight="1" spans="1:12">
      <c r="A7" s="11">
        <v>1</v>
      </c>
      <c r="B7" s="11">
        <v>2</v>
      </c>
      <c r="C7" s="11">
        <v>3</v>
      </c>
      <c r="D7" s="14">
        <v>4</v>
      </c>
      <c r="E7" s="26">
        <v>8</v>
      </c>
      <c r="F7" s="26">
        <v>9</v>
      </c>
      <c r="G7" s="26">
        <v>5</v>
      </c>
      <c r="H7" s="26">
        <v>9</v>
      </c>
      <c r="I7" s="26">
        <v>6</v>
      </c>
      <c r="J7" s="26" t="s">
        <v>36</v>
      </c>
      <c r="K7" s="26" t="s">
        <v>259</v>
      </c>
      <c r="L7" s="11">
        <v>8</v>
      </c>
    </row>
    <row r="8" s="3" customFormat="1" ht="40" customHeight="1" spans="1:12">
      <c r="A8" s="15" t="s">
        <v>260</v>
      </c>
      <c r="B8" s="15" t="s">
        <v>261</v>
      </c>
      <c r="C8" s="15"/>
      <c r="D8" s="16"/>
      <c r="E8" s="47"/>
      <c r="F8" s="47"/>
      <c r="G8" s="47"/>
      <c r="H8" s="47"/>
      <c r="I8" s="47"/>
      <c r="J8" s="47"/>
      <c r="K8" s="15"/>
      <c r="L8" s="15"/>
    </row>
    <row r="9" s="3" customFormat="1" ht="40" customHeight="1" spans="1:12">
      <c r="A9" s="15" t="s">
        <v>262</v>
      </c>
      <c r="B9" s="15" t="s">
        <v>263</v>
      </c>
      <c r="C9" s="15"/>
      <c r="D9" s="16"/>
      <c r="E9" s="47"/>
      <c r="F9" s="47"/>
      <c r="G9" s="47"/>
      <c r="H9" s="47"/>
      <c r="I9" s="47"/>
      <c r="J9" s="47"/>
      <c r="K9" s="15"/>
      <c r="L9" s="15"/>
    </row>
    <row r="10" s="3" customFormat="1" ht="40" customHeight="1" spans="1:12">
      <c r="A10" s="15" t="s">
        <v>48</v>
      </c>
      <c r="B10" s="15" t="s">
        <v>264</v>
      </c>
      <c r="C10" s="15" t="s">
        <v>66</v>
      </c>
      <c r="D10" s="16">
        <f>36664</f>
        <v>36664</v>
      </c>
      <c r="E10" s="47">
        <v>3.2</v>
      </c>
      <c r="F10" s="33">
        <f t="shared" ref="F10:F14" si="0">E10*1.09</f>
        <v>3.488</v>
      </c>
      <c r="G10" s="33">
        <f t="shared" ref="G10:G14" si="1">H10/1.09</f>
        <v>3.55555555555556</v>
      </c>
      <c r="H10" s="33">
        <f t="shared" ref="H10:H14" si="2">F10/0.9</f>
        <v>3.87555555555556</v>
      </c>
      <c r="I10" s="33"/>
      <c r="J10" s="33">
        <f t="shared" ref="J10:J14" si="3">G10*D10</f>
        <v>130360.888888889</v>
      </c>
      <c r="K10" s="17">
        <f t="shared" ref="K10:K14" si="4">H10*D10</f>
        <v>142093.368888889</v>
      </c>
      <c r="L10" s="15"/>
    </row>
    <row r="11" s="3" customFormat="1" ht="40" customHeight="1" spans="1:12">
      <c r="A11" s="15" t="s">
        <v>51</v>
      </c>
      <c r="B11" s="15" t="s">
        <v>265</v>
      </c>
      <c r="C11" s="15" t="s">
        <v>66</v>
      </c>
      <c r="D11" s="16">
        <f>35436.8</f>
        <v>35436.8</v>
      </c>
      <c r="E11" s="47">
        <v>3</v>
      </c>
      <c r="F11" s="33">
        <f t="shared" si="0"/>
        <v>3.27</v>
      </c>
      <c r="G11" s="33">
        <f t="shared" si="1"/>
        <v>3.33333333333333</v>
      </c>
      <c r="H11" s="33">
        <f t="shared" si="2"/>
        <v>3.63333333333333</v>
      </c>
      <c r="I11" s="33"/>
      <c r="J11" s="33">
        <f t="shared" si="3"/>
        <v>118122.666666667</v>
      </c>
      <c r="K11" s="17">
        <f t="shared" si="4"/>
        <v>128753.706666667</v>
      </c>
      <c r="L11" s="15"/>
    </row>
    <row r="12" s="3" customFormat="1" ht="40" customHeight="1" spans="1:12">
      <c r="A12" s="15" t="s">
        <v>266</v>
      </c>
      <c r="B12" s="15" t="s">
        <v>267</v>
      </c>
      <c r="C12" s="15"/>
      <c r="D12" s="16"/>
      <c r="E12" s="47"/>
      <c r="F12" s="47"/>
      <c r="G12" s="47"/>
      <c r="H12" s="47"/>
      <c r="I12" s="47"/>
      <c r="J12" s="47"/>
      <c r="K12" s="15"/>
      <c r="L12" s="15"/>
    </row>
    <row r="13" s="3" customFormat="1" ht="40" customHeight="1" spans="1:12">
      <c r="A13" s="15" t="s">
        <v>48</v>
      </c>
      <c r="B13" s="15" t="s">
        <v>268</v>
      </c>
      <c r="C13" s="15" t="s">
        <v>66</v>
      </c>
      <c r="D13" s="16">
        <f>2008</f>
        <v>2008</v>
      </c>
      <c r="E13" s="47">
        <v>2</v>
      </c>
      <c r="F13" s="33">
        <f t="shared" si="0"/>
        <v>2.18</v>
      </c>
      <c r="G13" s="33">
        <f t="shared" si="1"/>
        <v>2.22222222222222</v>
      </c>
      <c r="H13" s="33">
        <f t="shared" si="2"/>
        <v>2.42222222222222</v>
      </c>
      <c r="I13" s="33"/>
      <c r="J13" s="33">
        <f t="shared" si="3"/>
        <v>4462.22222222222</v>
      </c>
      <c r="K13" s="17">
        <f t="shared" si="4"/>
        <v>4863.82222222222</v>
      </c>
      <c r="L13" s="15"/>
    </row>
    <row r="14" s="3" customFormat="1" ht="40" customHeight="1" spans="1:12">
      <c r="A14" s="15" t="s">
        <v>51</v>
      </c>
      <c r="B14" s="15" t="s">
        <v>269</v>
      </c>
      <c r="C14" s="15" t="s">
        <v>66</v>
      </c>
      <c r="D14" s="16">
        <f>2008</f>
        <v>2008</v>
      </c>
      <c r="E14" s="47">
        <v>2</v>
      </c>
      <c r="F14" s="33">
        <f t="shared" si="0"/>
        <v>2.18</v>
      </c>
      <c r="G14" s="33">
        <f t="shared" si="1"/>
        <v>2.22222222222222</v>
      </c>
      <c r="H14" s="33">
        <f t="shared" si="2"/>
        <v>2.42222222222222</v>
      </c>
      <c r="I14" s="33"/>
      <c r="J14" s="33">
        <f t="shared" si="3"/>
        <v>4462.22222222222</v>
      </c>
      <c r="K14" s="17">
        <f t="shared" si="4"/>
        <v>4863.82222222222</v>
      </c>
      <c r="L14" s="15"/>
    </row>
    <row r="15" s="3" customFormat="1" ht="40" customHeight="1" spans="1:12">
      <c r="A15" s="15" t="s">
        <v>270</v>
      </c>
      <c r="B15" s="15" t="s">
        <v>271</v>
      </c>
      <c r="C15" s="15"/>
      <c r="D15" s="16"/>
      <c r="E15" s="47"/>
      <c r="F15" s="47"/>
      <c r="G15" s="47"/>
      <c r="H15" s="47"/>
      <c r="I15" s="47"/>
      <c r="J15" s="47"/>
      <c r="K15" s="15"/>
      <c r="L15" s="15"/>
    </row>
    <row r="16" s="3" customFormat="1" ht="40" customHeight="1" spans="1:12">
      <c r="A16" s="15" t="s">
        <v>272</v>
      </c>
      <c r="B16" s="15" t="s">
        <v>273</v>
      </c>
      <c r="C16" s="15"/>
      <c r="D16" s="16"/>
      <c r="E16" s="47"/>
      <c r="F16" s="47"/>
      <c r="G16" s="47"/>
      <c r="H16" s="47"/>
      <c r="I16" s="47"/>
      <c r="J16" s="47"/>
      <c r="K16" s="15"/>
      <c r="L16" s="15"/>
    </row>
    <row r="17" s="3" customFormat="1" ht="40" customHeight="1" spans="1:12">
      <c r="A17" s="15" t="s">
        <v>48</v>
      </c>
      <c r="B17" s="15" t="s">
        <v>274</v>
      </c>
      <c r="C17" s="15" t="s">
        <v>66</v>
      </c>
      <c r="D17" s="16">
        <v>67554.2</v>
      </c>
      <c r="E17" s="47">
        <v>1.5</v>
      </c>
      <c r="F17" s="33">
        <f t="shared" ref="F17:F23" si="5">E17*1.09</f>
        <v>1.635</v>
      </c>
      <c r="G17" s="33">
        <f t="shared" ref="G17:G23" si="6">H17/1.09</f>
        <v>1.66666666666667</v>
      </c>
      <c r="H17" s="33">
        <f t="shared" ref="H17:H23" si="7">F17/0.9</f>
        <v>1.81666666666667</v>
      </c>
      <c r="I17" s="33"/>
      <c r="J17" s="33">
        <f t="shared" ref="J17:J23" si="8">G17*D17</f>
        <v>112590.333333333</v>
      </c>
      <c r="K17" s="17">
        <f t="shared" ref="K17:K23" si="9">H17*D17</f>
        <v>122723.463333333</v>
      </c>
      <c r="L17" s="15"/>
    </row>
    <row r="18" s="3" customFormat="1" ht="40" customHeight="1" spans="1:12">
      <c r="A18" s="18" t="s">
        <v>275</v>
      </c>
      <c r="B18" s="18" t="s">
        <v>276</v>
      </c>
      <c r="C18" s="18"/>
      <c r="D18" s="27"/>
      <c r="E18" s="47"/>
      <c r="F18" s="47"/>
      <c r="G18" s="47"/>
      <c r="H18" s="47"/>
      <c r="I18" s="47"/>
      <c r="J18" s="47"/>
      <c r="K18" s="15"/>
      <c r="L18" s="15"/>
    </row>
    <row r="19" s="3" customFormat="1" ht="40" customHeight="1" spans="1:12">
      <c r="A19" s="18" t="s">
        <v>277</v>
      </c>
      <c r="B19" s="18" t="s">
        <v>276</v>
      </c>
      <c r="C19" s="18"/>
      <c r="D19" s="27"/>
      <c r="E19" s="47"/>
      <c r="F19" s="47"/>
      <c r="G19" s="47"/>
      <c r="H19" s="47"/>
      <c r="I19" s="47"/>
      <c r="J19" s="47"/>
      <c r="K19" s="15"/>
      <c r="L19" s="15"/>
    </row>
    <row r="20" s="3" customFormat="1" ht="40" customHeight="1" spans="1:12">
      <c r="A20" s="18" t="s">
        <v>48</v>
      </c>
      <c r="B20" s="18" t="s">
        <v>278</v>
      </c>
      <c r="C20" s="18" t="s">
        <v>50</v>
      </c>
      <c r="D20" s="27">
        <v>1612.52</v>
      </c>
      <c r="E20" s="47">
        <v>416.82</v>
      </c>
      <c r="F20" s="33">
        <f t="shared" si="5"/>
        <v>454.3338</v>
      </c>
      <c r="G20" s="33">
        <f t="shared" si="6"/>
        <v>463.133333333333</v>
      </c>
      <c r="H20" s="33">
        <f t="shared" si="7"/>
        <v>504.815333333333</v>
      </c>
      <c r="I20" s="54">
        <v>0.02</v>
      </c>
      <c r="J20" s="33">
        <f t="shared" si="8"/>
        <v>746811.762666667</v>
      </c>
      <c r="K20" s="17">
        <f t="shared" si="9"/>
        <v>814024.821306667</v>
      </c>
      <c r="L20" s="15"/>
    </row>
    <row r="21" s="3" customFormat="1" ht="40" customHeight="1" spans="1:12">
      <c r="A21" s="18" t="s">
        <v>279</v>
      </c>
      <c r="B21" s="18" t="s">
        <v>253</v>
      </c>
      <c r="C21" s="18"/>
      <c r="D21" s="27"/>
      <c r="E21" s="47"/>
      <c r="F21" s="47"/>
      <c r="G21" s="47"/>
      <c r="H21" s="47"/>
      <c r="I21" s="47"/>
      <c r="J21" s="47"/>
      <c r="K21" s="15"/>
      <c r="L21" s="15"/>
    </row>
    <row r="22" s="3" customFormat="1" ht="40" customHeight="1" spans="1:12">
      <c r="A22" s="18" t="s">
        <v>48</v>
      </c>
      <c r="B22" s="18" t="s">
        <v>280</v>
      </c>
      <c r="C22" s="18" t="s">
        <v>184</v>
      </c>
      <c r="D22" s="27">
        <v>620</v>
      </c>
      <c r="E22" s="47">
        <v>3.16956</v>
      </c>
      <c r="F22" s="33">
        <f t="shared" si="5"/>
        <v>3.4548204</v>
      </c>
      <c r="G22" s="33">
        <f t="shared" si="6"/>
        <v>3.52173333333333</v>
      </c>
      <c r="H22" s="33">
        <f t="shared" si="7"/>
        <v>3.83868933333333</v>
      </c>
      <c r="I22" s="54">
        <v>0.01</v>
      </c>
      <c r="J22" s="33">
        <f t="shared" si="8"/>
        <v>2183.47466666667</v>
      </c>
      <c r="K22" s="17">
        <f t="shared" si="9"/>
        <v>2379.98738666667</v>
      </c>
      <c r="L22" s="15"/>
    </row>
    <row r="23" s="3" customFormat="1" ht="40" customHeight="1" spans="1:12">
      <c r="A23" s="18" t="s">
        <v>51</v>
      </c>
      <c r="B23" s="18" t="s">
        <v>281</v>
      </c>
      <c r="C23" s="18" t="s">
        <v>184</v>
      </c>
      <c r="D23" s="27">
        <v>725</v>
      </c>
      <c r="E23" s="47">
        <v>3.03611</v>
      </c>
      <c r="F23" s="33">
        <f t="shared" si="5"/>
        <v>3.3093599</v>
      </c>
      <c r="G23" s="33">
        <f t="shared" si="6"/>
        <v>3.37345555555556</v>
      </c>
      <c r="H23" s="33">
        <f t="shared" si="7"/>
        <v>3.67706655555556</v>
      </c>
      <c r="I23" s="54">
        <v>0.01</v>
      </c>
      <c r="J23" s="33">
        <f t="shared" si="8"/>
        <v>2445.75527777778</v>
      </c>
      <c r="K23" s="17">
        <f t="shared" si="9"/>
        <v>2665.87325277778</v>
      </c>
      <c r="L23" s="15"/>
    </row>
    <row r="24" s="3" customFormat="1" ht="40" customHeight="1" spans="1:12">
      <c r="A24" s="18" t="s">
        <v>282</v>
      </c>
      <c r="B24" s="18" t="s">
        <v>283</v>
      </c>
      <c r="C24" s="18"/>
      <c r="D24" s="27"/>
      <c r="E24" s="47"/>
      <c r="F24" s="47"/>
      <c r="G24" s="47"/>
      <c r="H24" s="47"/>
      <c r="I24" s="47"/>
      <c r="J24" s="47"/>
      <c r="K24" s="15"/>
      <c r="L24" s="15"/>
    </row>
    <row r="25" s="3" customFormat="1" ht="40" customHeight="1" spans="1:12">
      <c r="A25" s="18" t="s">
        <v>284</v>
      </c>
      <c r="B25" s="18" t="s">
        <v>285</v>
      </c>
      <c r="C25" s="18" t="s">
        <v>50</v>
      </c>
      <c r="D25" s="27">
        <v>468.5</v>
      </c>
      <c r="E25" s="47">
        <v>393.9</v>
      </c>
      <c r="F25" s="33">
        <f t="shared" ref="F25:F30" si="10">E25*1.09</f>
        <v>429.351</v>
      </c>
      <c r="G25" s="33">
        <f t="shared" ref="G25:G30" si="11">H25/1.09</f>
        <v>437.666666666667</v>
      </c>
      <c r="H25" s="33">
        <f t="shared" ref="H25:H30" si="12">F25/0.9</f>
        <v>477.056666666667</v>
      </c>
      <c r="I25" s="54">
        <v>0.02</v>
      </c>
      <c r="J25" s="33">
        <f t="shared" ref="J25:J30" si="13">G25*D25</f>
        <v>205046.833333333</v>
      </c>
      <c r="K25" s="17">
        <f t="shared" ref="K25:K30" si="14">H25*D25</f>
        <v>223501.048333333</v>
      </c>
      <c r="L25" s="15"/>
    </row>
    <row r="26" s="3" customFormat="1" ht="40" customHeight="1" spans="1:12">
      <c r="A26" s="18" t="s">
        <v>286</v>
      </c>
      <c r="B26" s="18" t="s">
        <v>287</v>
      </c>
      <c r="C26" s="18" t="s">
        <v>50</v>
      </c>
      <c r="D26" s="27">
        <v>142.9456</v>
      </c>
      <c r="E26" s="47">
        <v>393.9</v>
      </c>
      <c r="F26" s="33">
        <f t="shared" si="10"/>
        <v>429.351</v>
      </c>
      <c r="G26" s="33">
        <f t="shared" si="11"/>
        <v>437.666666666667</v>
      </c>
      <c r="H26" s="33">
        <f t="shared" si="12"/>
        <v>477.056666666667</v>
      </c>
      <c r="I26" s="54">
        <v>0.02</v>
      </c>
      <c r="J26" s="33">
        <f t="shared" si="13"/>
        <v>62562.5242666667</v>
      </c>
      <c r="K26" s="17">
        <f t="shared" si="14"/>
        <v>68193.1514506667</v>
      </c>
      <c r="L26" s="15"/>
    </row>
    <row r="27" s="3" customFormat="1" ht="40" customHeight="1" spans="1:12">
      <c r="A27" s="18" t="s">
        <v>288</v>
      </c>
      <c r="B27" s="18" t="s">
        <v>289</v>
      </c>
      <c r="C27" s="18" t="s">
        <v>50</v>
      </c>
      <c r="D27" s="27">
        <v>648.3</v>
      </c>
      <c r="E27" s="47">
        <v>97.17</v>
      </c>
      <c r="F27" s="33">
        <f t="shared" si="10"/>
        <v>105.9153</v>
      </c>
      <c r="G27" s="33">
        <f t="shared" si="11"/>
        <v>107.966666666667</v>
      </c>
      <c r="H27" s="33">
        <f t="shared" si="12"/>
        <v>117.683666666667</v>
      </c>
      <c r="I27" s="33"/>
      <c r="J27" s="33">
        <f t="shared" si="13"/>
        <v>69994.79</v>
      </c>
      <c r="K27" s="17">
        <f t="shared" si="14"/>
        <v>76294.3211</v>
      </c>
      <c r="L27" s="15"/>
    </row>
    <row r="28" s="3" customFormat="1" ht="40" customHeight="1" spans="1:12">
      <c r="A28" s="18" t="s">
        <v>290</v>
      </c>
      <c r="B28" s="18" t="s">
        <v>291</v>
      </c>
      <c r="C28" s="18" t="s">
        <v>43</v>
      </c>
      <c r="D28" s="27">
        <v>843</v>
      </c>
      <c r="E28" s="47">
        <v>10.5</v>
      </c>
      <c r="F28" s="33">
        <f t="shared" si="10"/>
        <v>11.445</v>
      </c>
      <c r="G28" s="33">
        <f t="shared" si="11"/>
        <v>11.6666666666667</v>
      </c>
      <c r="H28" s="33">
        <f t="shared" si="12"/>
        <v>12.7166666666667</v>
      </c>
      <c r="I28" s="33"/>
      <c r="J28" s="33">
        <f t="shared" si="13"/>
        <v>9835</v>
      </c>
      <c r="K28" s="17">
        <f t="shared" si="14"/>
        <v>10720.15</v>
      </c>
      <c r="L28" s="15"/>
    </row>
    <row r="29" s="3" customFormat="1" ht="40" customHeight="1" spans="1:12">
      <c r="A29" s="18" t="s">
        <v>292</v>
      </c>
      <c r="B29" s="18" t="s">
        <v>293</v>
      </c>
      <c r="C29" s="18" t="s">
        <v>43</v>
      </c>
      <c r="D29" s="27">
        <v>459</v>
      </c>
      <c r="E29" s="47">
        <v>14</v>
      </c>
      <c r="F29" s="33">
        <f t="shared" si="10"/>
        <v>15.26</v>
      </c>
      <c r="G29" s="33">
        <f t="shared" si="11"/>
        <v>15.5555555555556</v>
      </c>
      <c r="H29" s="33">
        <f t="shared" si="12"/>
        <v>16.9555555555556</v>
      </c>
      <c r="I29" s="33"/>
      <c r="J29" s="33">
        <f t="shared" si="13"/>
        <v>7140</v>
      </c>
      <c r="K29" s="17">
        <f t="shared" si="14"/>
        <v>7782.6</v>
      </c>
      <c r="L29" s="15"/>
    </row>
    <row r="30" s="3" customFormat="1" ht="40" customHeight="1" spans="1:12">
      <c r="A30" s="18" t="s">
        <v>294</v>
      </c>
      <c r="B30" s="18" t="s">
        <v>295</v>
      </c>
      <c r="C30" s="18" t="s">
        <v>66</v>
      </c>
      <c r="D30" s="27">
        <v>2580.7</v>
      </c>
      <c r="E30" s="47">
        <v>5</v>
      </c>
      <c r="F30" s="33">
        <f t="shared" si="10"/>
        <v>5.45</v>
      </c>
      <c r="G30" s="33">
        <f t="shared" si="11"/>
        <v>5.55555555555556</v>
      </c>
      <c r="H30" s="33">
        <f t="shared" si="12"/>
        <v>6.05555555555556</v>
      </c>
      <c r="I30" s="33"/>
      <c r="J30" s="33">
        <f t="shared" si="13"/>
        <v>14337.2222222222</v>
      </c>
      <c r="K30" s="17">
        <f t="shared" si="14"/>
        <v>15627.5722222222</v>
      </c>
      <c r="L30" s="15"/>
    </row>
    <row r="31" s="3" customFormat="1" ht="40" customHeight="1" spans="1:12">
      <c r="A31" s="18" t="s">
        <v>296</v>
      </c>
      <c r="B31" s="18" t="s">
        <v>297</v>
      </c>
      <c r="C31" s="18"/>
      <c r="D31" s="27"/>
      <c r="E31" s="47"/>
      <c r="F31" s="47"/>
      <c r="G31" s="47"/>
      <c r="H31" s="47"/>
      <c r="I31" s="47"/>
      <c r="J31" s="47"/>
      <c r="K31" s="15"/>
      <c r="L31" s="15"/>
    </row>
    <row r="32" s="3" customFormat="1" ht="40" customHeight="1" spans="1:12">
      <c r="A32" s="18" t="s">
        <v>298</v>
      </c>
      <c r="B32" s="18" t="s">
        <v>299</v>
      </c>
      <c r="C32" s="18"/>
      <c r="D32" s="27"/>
      <c r="E32" s="47"/>
      <c r="F32" s="47"/>
      <c r="G32" s="47"/>
      <c r="H32" s="47"/>
      <c r="I32" s="47"/>
      <c r="J32" s="47"/>
      <c r="K32" s="15"/>
      <c r="L32" s="15"/>
    </row>
    <row r="33" s="3" customFormat="1" ht="40" customHeight="1" spans="1:12">
      <c r="A33" s="18" t="s">
        <v>48</v>
      </c>
      <c r="B33" s="18" t="s">
        <v>300</v>
      </c>
      <c r="C33" s="18" t="s">
        <v>43</v>
      </c>
      <c r="D33" s="27">
        <v>48</v>
      </c>
      <c r="E33" s="47">
        <v>20.5649517</v>
      </c>
      <c r="F33" s="33">
        <f t="shared" ref="F33:F41" si="15">E33*1.09</f>
        <v>22.415797353</v>
      </c>
      <c r="G33" s="33">
        <f t="shared" ref="G33:G41" si="16">H33/1.09</f>
        <v>22.8499463333333</v>
      </c>
      <c r="H33" s="33">
        <f t="shared" ref="H33:H41" si="17">F33/0.9</f>
        <v>24.9064415033333</v>
      </c>
      <c r="I33" s="33"/>
      <c r="J33" s="33">
        <f t="shared" ref="J33:J41" si="18">G33*D33</f>
        <v>1096.797424</v>
      </c>
      <c r="K33" s="17">
        <f t="shared" ref="K33:K41" si="19">H33*D33</f>
        <v>1195.50919216</v>
      </c>
      <c r="L33" s="15"/>
    </row>
    <row r="34" s="3" customFormat="1" ht="40" customHeight="1" spans="1:12">
      <c r="A34" s="18" t="s">
        <v>51</v>
      </c>
      <c r="B34" s="18" t="s">
        <v>301</v>
      </c>
      <c r="C34" s="18" t="s">
        <v>43</v>
      </c>
      <c r="D34" s="27">
        <v>12</v>
      </c>
      <c r="E34" s="47">
        <v>25.5649517</v>
      </c>
      <c r="F34" s="33">
        <f t="shared" si="15"/>
        <v>27.865797353</v>
      </c>
      <c r="G34" s="33">
        <f t="shared" si="16"/>
        <v>28.4055018888889</v>
      </c>
      <c r="H34" s="33">
        <f t="shared" si="17"/>
        <v>30.9619970588889</v>
      </c>
      <c r="I34" s="33"/>
      <c r="J34" s="33">
        <f t="shared" si="18"/>
        <v>340.866022666667</v>
      </c>
      <c r="K34" s="17">
        <f t="shared" si="19"/>
        <v>371.543964706667</v>
      </c>
      <c r="L34" s="15"/>
    </row>
    <row r="35" s="3" customFormat="1" ht="40" customHeight="1" spans="1:12">
      <c r="A35" s="18" t="s">
        <v>302</v>
      </c>
      <c r="B35" s="18" t="s">
        <v>303</v>
      </c>
      <c r="C35" s="18"/>
      <c r="D35" s="27"/>
      <c r="E35" s="47"/>
      <c r="F35" s="47"/>
      <c r="G35" s="47"/>
      <c r="H35" s="47"/>
      <c r="I35" s="54"/>
      <c r="J35" s="54"/>
      <c r="K35" s="15"/>
      <c r="L35" s="15"/>
    </row>
    <row r="36" s="4" customFormat="1" ht="40" customHeight="1" spans="1:12">
      <c r="A36" s="18" t="s">
        <v>48</v>
      </c>
      <c r="B36" s="18" t="s">
        <v>304</v>
      </c>
      <c r="C36" s="18" t="s">
        <v>43</v>
      </c>
      <c r="D36" s="27">
        <v>3974.4</v>
      </c>
      <c r="E36" s="47">
        <v>50</v>
      </c>
      <c r="F36" s="33">
        <f t="shared" si="15"/>
        <v>54.5</v>
      </c>
      <c r="G36" s="33">
        <f t="shared" si="16"/>
        <v>55.5555555555556</v>
      </c>
      <c r="H36" s="33">
        <f t="shared" si="17"/>
        <v>60.5555555555556</v>
      </c>
      <c r="I36" s="54">
        <v>0.02</v>
      </c>
      <c r="J36" s="33">
        <f t="shared" si="18"/>
        <v>220800</v>
      </c>
      <c r="K36" s="17">
        <f t="shared" si="19"/>
        <v>240672</v>
      </c>
      <c r="L36" s="15"/>
    </row>
    <row r="37" s="3" customFormat="1" ht="40" customHeight="1" spans="1:12">
      <c r="A37" s="18" t="s">
        <v>51</v>
      </c>
      <c r="B37" s="18" t="s">
        <v>205</v>
      </c>
      <c r="C37" s="18" t="s">
        <v>50</v>
      </c>
      <c r="D37" s="27">
        <v>596.1</v>
      </c>
      <c r="E37" s="47">
        <v>5</v>
      </c>
      <c r="F37" s="33">
        <f t="shared" si="15"/>
        <v>5.45</v>
      </c>
      <c r="G37" s="33">
        <f t="shared" si="16"/>
        <v>5.55555555555556</v>
      </c>
      <c r="H37" s="33">
        <f t="shared" si="17"/>
        <v>6.05555555555556</v>
      </c>
      <c r="I37" s="33"/>
      <c r="J37" s="33">
        <f t="shared" si="18"/>
        <v>3311.66666666667</v>
      </c>
      <c r="K37" s="17">
        <f t="shared" si="19"/>
        <v>3609.71666666667</v>
      </c>
      <c r="L37" s="15"/>
    </row>
    <row r="38" s="3" customFormat="1" ht="40" customHeight="1" spans="1:12">
      <c r="A38" s="18" t="s">
        <v>67</v>
      </c>
      <c r="B38" s="18" t="s">
        <v>305</v>
      </c>
      <c r="C38" s="18" t="s">
        <v>43</v>
      </c>
      <c r="D38" s="27">
        <v>2826.5</v>
      </c>
      <c r="E38" s="47">
        <v>50</v>
      </c>
      <c r="F38" s="33">
        <f t="shared" si="15"/>
        <v>54.5</v>
      </c>
      <c r="G38" s="33">
        <f t="shared" si="16"/>
        <v>55.5555555555556</v>
      </c>
      <c r="H38" s="33">
        <f t="shared" si="17"/>
        <v>60.5555555555556</v>
      </c>
      <c r="I38" s="54">
        <v>0.02</v>
      </c>
      <c r="J38" s="33">
        <f t="shared" si="18"/>
        <v>157027.777777778</v>
      </c>
      <c r="K38" s="17">
        <f t="shared" si="19"/>
        <v>171160.277777778</v>
      </c>
      <c r="L38" s="15"/>
    </row>
    <row r="39" s="3" customFormat="1" ht="40" customHeight="1" spans="1:12">
      <c r="A39" s="18" t="s">
        <v>306</v>
      </c>
      <c r="B39" s="18" t="s">
        <v>307</v>
      </c>
      <c r="C39" s="18" t="s">
        <v>50</v>
      </c>
      <c r="D39" s="27">
        <v>452.3</v>
      </c>
      <c r="E39" s="47">
        <v>120</v>
      </c>
      <c r="F39" s="33">
        <f t="shared" si="15"/>
        <v>130.8</v>
      </c>
      <c r="G39" s="33">
        <f t="shared" si="16"/>
        <v>133.333333333333</v>
      </c>
      <c r="H39" s="33">
        <f t="shared" si="17"/>
        <v>145.333333333333</v>
      </c>
      <c r="I39" s="33"/>
      <c r="J39" s="33">
        <f t="shared" si="18"/>
        <v>60306.6666666667</v>
      </c>
      <c r="K39" s="17">
        <f t="shared" si="19"/>
        <v>65734.2666666667</v>
      </c>
      <c r="L39" s="15"/>
    </row>
    <row r="40" s="3" customFormat="1" ht="40" customHeight="1" spans="1:12">
      <c r="A40" s="18" t="s">
        <v>308</v>
      </c>
      <c r="B40" s="18" t="s">
        <v>309</v>
      </c>
      <c r="C40" s="18" t="s">
        <v>66</v>
      </c>
      <c r="D40" s="27">
        <v>4522.3</v>
      </c>
      <c r="E40" s="47">
        <v>4.4</v>
      </c>
      <c r="F40" s="33">
        <f t="shared" si="15"/>
        <v>4.796</v>
      </c>
      <c r="G40" s="33">
        <f t="shared" si="16"/>
        <v>4.88888888888889</v>
      </c>
      <c r="H40" s="33">
        <f t="shared" si="17"/>
        <v>5.32888888888889</v>
      </c>
      <c r="I40" s="33"/>
      <c r="J40" s="33">
        <f t="shared" si="18"/>
        <v>22109.0222222222</v>
      </c>
      <c r="K40" s="17">
        <f t="shared" si="19"/>
        <v>24098.8342222222</v>
      </c>
      <c r="L40" s="15"/>
    </row>
    <row r="41" s="3" customFormat="1" ht="40" customHeight="1" spans="1:12">
      <c r="A41" s="18" t="s">
        <v>310</v>
      </c>
      <c r="B41" s="18" t="s">
        <v>311</v>
      </c>
      <c r="C41" s="18" t="s">
        <v>43</v>
      </c>
      <c r="D41" s="27">
        <v>2829.5</v>
      </c>
      <c r="E41" s="47">
        <v>43.04</v>
      </c>
      <c r="F41" s="33">
        <f t="shared" si="15"/>
        <v>46.9136</v>
      </c>
      <c r="G41" s="33">
        <f t="shared" si="16"/>
        <v>47.8222222222222</v>
      </c>
      <c r="H41" s="33">
        <f t="shared" si="17"/>
        <v>52.1262222222222</v>
      </c>
      <c r="I41" s="33"/>
      <c r="J41" s="33">
        <f t="shared" si="18"/>
        <v>135312.977777778</v>
      </c>
      <c r="K41" s="17">
        <f t="shared" si="19"/>
        <v>147491.145777778</v>
      </c>
      <c r="L41" s="15"/>
    </row>
    <row r="42" s="3" customFormat="1" ht="40" customHeight="1" spans="1:12">
      <c r="A42" s="18" t="s">
        <v>312</v>
      </c>
      <c r="B42" s="18" t="s">
        <v>313</v>
      </c>
      <c r="C42" s="18"/>
      <c r="D42" s="27"/>
      <c r="E42" s="47"/>
      <c r="F42" s="47"/>
      <c r="G42" s="47"/>
      <c r="H42" s="47"/>
      <c r="I42" s="47"/>
      <c r="J42" s="47"/>
      <c r="K42" s="15"/>
      <c r="L42" s="15"/>
    </row>
    <row r="43" s="3" customFormat="1" ht="40" customHeight="1" spans="1:12">
      <c r="A43" s="18" t="s">
        <v>314</v>
      </c>
      <c r="B43" s="18" t="s">
        <v>315</v>
      </c>
      <c r="C43" s="18" t="s">
        <v>50</v>
      </c>
      <c r="D43" s="27">
        <v>12.1</v>
      </c>
      <c r="E43" s="47">
        <v>600.439</v>
      </c>
      <c r="F43" s="33">
        <f>E43*1.09</f>
        <v>654.47851</v>
      </c>
      <c r="G43" s="33">
        <f>H43/1.09</f>
        <v>667.154444444444</v>
      </c>
      <c r="H43" s="33">
        <f>F43/0.9</f>
        <v>727.198344444445</v>
      </c>
      <c r="I43" s="33"/>
      <c r="J43" s="33">
        <f>G43*D43</f>
        <v>8072.56877777778</v>
      </c>
      <c r="K43" s="17">
        <f>H43*D43</f>
        <v>8799.09996777778</v>
      </c>
      <c r="L43" s="15"/>
    </row>
    <row r="44" s="41" customFormat="1" ht="40" customHeight="1" spans="1:12">
      <c r="A44" s="48"/>
      <c r="B44" s="49" t="s">
        <v>9</v>
      </c>
      <c r="C44" s="18"/>
      <c r="D44" s="27"/>
      <c r="E44" s="47"/>
      <c r="F44" s="33"/>
      <c r="G44" s="33"/>
      <c r="H44" s="33"/>
      <c r="I44" s="33"/>
      <c r="J44" s="55">
        <f>SUM(J10:J43)*9%</f>
        <v>188886.0635192</v>
      </c>
      <c r="K44" s="17"/>
      <c r="L44" s="15"/>
    </row>
    <row r="45" s="42" customFormat="1" ht="29" customHeight="1" spans="1:12">
      <c r="A45" s="50" t="s">
        <v>316</v>
      </c>
      <c r="B45" s="51"/>
      <c r="C45" s="52" t="s">
        <v>77</v>
      </c>
      <c r="D45" s="53"/>
      <c r="E45" s="53"/>
      <c r="F45" s="53"/>
      <c r="G45" s="53"/>
      <c r="H45" s="53"/>
      <c r="I45" s="53"/>
      <c r="J45" s="56">
        <f>SUM(J10:J44)</f>
        <v>2287620.10262142</v>
      </c>
      <c r="K45" s="56">
        <f>SUM(K10:K43)</f>
        <v>2287620.10262142</v>
      </c>
      <c r="L45" s="53"/>
    </row>
    <row r="51" spans="1:12">
      <c r="A51" s="20" t="s">
        <v>317</v>
      </c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</row>
  </sheetData>
  <mergeCells count="17">
    <mergeCell ref="A2:L2"/>
    <mergeCell ref="A3:L3"/>
    <mergeCell ref="A4:L4"/>
    <mergeCell ref="A45:B45"/>
    <mergeCell ref="A51:L51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751388888888889" right="0.751388888888889" top="1" bottom="1" header="0.5" footer="0.5"/>
  <pageSetup paperSize="9" scale="85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I25"/>
  <sheetViews>
    <sheetView view="pageBreakPreview" zoomScaleNormal="100" workbookViewId="0">
      <selection activeCell="H14" sqref="H14"/>
    </sheetView>
  </sheetViews>
  <sheetFormatPr defaultColWidth="9.14285714285714" defaultRowHeight="15"/>
  <cols>
    <col min="1" max="1" width="7.71428571428571" customWidth="1"/>
    <col min="2" max="2" width="19.5714285714286" customWidth="1"/>
    <col min="3" max="3" width="20" customWidth="1"/>
    <col min="4" max="4" width="15.5714285714286" customWidth="1"/>
    <col min="5" max="5" width="20.8571428571429" customWidth="1"/>
    <col min="6" max="6" width="27.7142857142857" customWidth="1"/>
    <col min="8" max="9" width="12.8571428571429"/>
  </cols>
  <sheetData>
    <row r="1" spans="1:1">
      <c r="A1" s="5" t="s">
        <v>318</v>
      </c>
    </row>
    <row r="2" s="1" customFormat="1" ht="45" customHeight="1" spans="1:113">
      <c r="A2" s="6" t="s">
        <v>319</v>
      </c>
      <c r="B2" s="6"/>
      <c r="C2" s="7"/>
      <c r="D2" s="7"/>
      <c r="E2" s="7"/>
      <c r="F2" s="6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36"/>
      <c r="S2" s="36"/>
      <c r="T2" s="8"/>
      <c r="U2" s="8"/>
      <c r="V2" s="8"/>
      <c r="W2" s="8"/>
      <c r="X2" s="8"/>
      <c r="Y2" s="8"/>
      <c r="Z2" s="22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 t="s">
        <v>21</v>
      </c>
      <c r="AP2" s="8"/>
      <c r="AQ2" s="8"/>
      <c r="AR2" s="8" t="s">
        <v>22</v>
      </c>
      <c r="AS2" s="8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</row>
    <row r="3" s="1" customFormat="1" ht="18" customHeight="1" spans="1:113">
      <c r="A3" s="9" t="s">
        <v>320</v>
      </c>
      <c r="B3" s="9"/>
      <c r="C3" s="9"/>
      <c r="D3" s="9"/>
      <c r="E3" s="9"/>
      <c r="F3" s="9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37"/>
      <c r="S3" s="38"/>
      <c r="T3" s="8"/>
      <c r="U3" s="39"/>
      <c r="V3" s="39"/>
      <c r="W3" s="39"/>
      <c r="X3" s="39"/>
      <c r="Y3" s="39"/>
      <c r="Z3" s="40"/>
      <c r="AA3" s="39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>
        <v>257</v>
      </c>
      <c r="AP3" s="8"/>
      <c r="AQ3" s="8"/>
      <c r="AR3" s="8">
        <v>107</v>
      </c>
      <c r="AS3" s="8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</row>
    <row r="4" s="1" customFormat="1" ht="30" customHeight="1" spans="1:113">
      <c r="A4" s="10" t="s">
        <v>24</v>
      </c>
      <c r="B4" s="10"/>
      <c r="C4" s="10"/>
      <c r="D4" s="10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37"/>
      <c r="S4" s="38"/>
      <c r="T4" s="8"/>
      <c r="U4" s="39"/>
      <c r="V4" s="39"/>
      <c r="W4" s="39"/>
      <c r="X4" s="39"/>
      <c r="Y4" s="39"/>
      <c r="Z4" s="40"/>
      <c r="AA4" s="39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</row>
    <row r="5" s="2" customFormat="1" ht="29" customHeight="1" spans="1:6">
      <c r="A5" s="11" t="s">
        <v>25</v>
      </c>
      <c r="B5" s="11" t="s">
        <v>26</v>
      </c>
      <c r="C5" s="12" t="s">
        <v>321</v>
      </c>
      <c r="D5" s="12" t="s">
        <v>322</v>
      </c>
      <c r="E5" s="12" t="s">
        <v>323</v>
      </c>
      <c r="F5" s="11" t="s">
        <v>7</v>
      </c>
    </row>
    <row r="6" s="2" customFormat="1" ht="25" customHeight="1" spans="1:6">
      <c r="A6" s="11"/>
      <c r="B6" s="11"/>
      <c r="C6" s="13"/>
      <c r="D6" s="13"/>
      <c r="E6" s="13"/>
      <c r="F6" s="11"/>
    </row>
    <row r="7" s="2" customFormat="1" ht="25" customHeight="1" spans="1:6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</row>
    <row r="8" s="2" customFormat="1" ht="25" customHeight="1" spans="1:6">
      <c r="A8" s="18" t="s">
        <v>38</v>
      </c>
      <c r="B8" s="18" t="s">
        <v>39</v>
      </c>
      <c r="C8" s="32"/>
      <c r="D8" s="11"/>
      <c r="E8" s="11"/>
      <c r="F8" s="32" t="s">
        <v>324</v>
      </c>
    </row>
    <row r="9" s="3" customFormat="1" ht="25" customHeight="1" spans="1:6">
      <c r="A9" s="18" t="s">
        <v>41</v>
      </c>
      <c r="B9" s="18" t="s">
        <v>42</v>
      </c>
      <c r="C9" s="27"/>
      <c r="D9" s="27"/>
      <c r="E9" s="27"/>
      <c r="F9" s="33"/>
    </row>
    <row r="10" s="3" customFormat="1" ht="25" customHeight="1" spans="1:6">
      <c r="A10" s="18" t="s">
        <v>44</v>
      </c>
      <c r="B10" s="18" t="s">
        <v>45</v>
      </c>
      <c r="C10" s="27"/>
      <c r="D10" s="27"/>
      <c r="E10" s="27"/>
      <c r="F10" s="29" t="s">
        <v>325</v>
      </c>
    </row>
    <row r="11" s="3" customFormat="1" ht="29" customHeight="1" spans="1:6">
      <c r="A11" s="18" t="s">
        <v>46</v>
      </c>
      <c r="B11" s="18" t="s">
        <v>47</v>
      </c>
      <c r="C11" s="27"/>
      <c r="D11" s="27"/>
      <c r="E11" s="27"/>
      <c r="F11" s="29"/>
    </row>
    <row r="12" s="3" customFormat="1" ht="49" customHeight="1" spans="1:6">
      <c r="A12" s="18" t="s">
        <v>48</v>
      </c>
      <c r="B12" s="18" t="s">
        <v>49</v>
      </c>
      <c r="C12" s="27" t="s">
        <v>326</v>
      </c>
      <c r="D12" s="27" t="s">
        <v>327</v>
      </c>
      <c r="E12" s="27" t="s">
        <v>328</v>
      </c>
      <c r="F12" s="29" t="s">
        <v>329</v>
      </c>
    </row>
    <row r="13" s="3" customFormat="1" ht="47" customHeight="1" spans="1:6">
      <c r="A13" s="18" t="s">
        <v>51</v>
      </c>
      <c r="B13" s="34" t="s">
        <v>52</v>
      </c>
      <c r="C13" s="27" t="s">
        <v>326</v>
      </c>
      <c r="D13" s="27" t="s">
        <v>327</v>
      </c>
      <c r="E13" s="27" t="s">
        <v>328</v>
      </c>
      <c r="F13" s="29"/>
    </row>
    <row r="14" s="3" customFormat="1" ht="28" customHeight="1" spans="1:6">
      <c r="A14" s="18" t="s">
        <v>53</v>
      </c>
      <c r="B14" s="18" t="s">
        <v>54</v>
      </c>
      <c r="C14" s="27"/>
      <c r="D14" s="27" t="s">
        <v>327</v>
      </c>
      <c r="E14" s="27" t="s">
        <v>330</v>
      </c>
      <c r="F14" s="29"/>
    </row>
    <row r="15" s="3" customFormat="1" ht="28" customHeight="1" spans="1:6">
      <c r="A15" s="18" t="s">
        <v>55</v>
      </c>
      <c r="B15" s="18" t="s">
        <v>56</v>
      </c>
      <c r="C15" s="27"/>
      <c r="D15" s="29"/>
      <c r="E15" s="27"/>
      <c r="F15" s="29" t="s">
        <v>331</v>
      </c>
    </row>
    <row r="16" s="3" customFormat="1" ht="37" customHeight="1" spans="1:6">
      <c r="A16" s="18">
        <v>104</v>
      </c>
      <c r="B16" s="18" t="s">
        <v>57</v>
      </c>
      <c r="C16" s="27" t="s">
        <v>326</v>
      </c>
      <c r="D16" s="27" t="s">
        <v>327</v>
      </c>
      <c r="E16" s="27" t="s">
        <v>332</v>
      </c>
      <c r="F16" s="29"/>
    </row>
    <row r="17" s="3" customFormat="1" ht="25" customHeight="1" spans="1:6">
      <c r="A17" s="18" t="s">
        <v>58</v>
      </c>
      <c r="B17" s="18" t="s">
        <v>59</v>
      </c>
      <c r="C17" s="27"/>
      <c r="D17" s="27"/>
      <c r="E17" s="27"/>
      <c r="F17" s="29"/>
    </row>
    <row r="18" s="3" customFormat="1" ht="25" customHeight="1" spans="1:6">
      <c r="A18" s="18" t="s">
        <v>60</v>
      </c>
      <c r="B18" s="18" t="s">
        <v>61</v>
      </c>
      <c r="C18" s="27"/>
      <c r="D18" s="27"/>
      <c r="E18" s="27"/>
      <c r="F18" s="28"/>
    </row>
    <row r="19" s="3" customFormat="1" ht="38" customHeight="1" spans="1:6">
      <c r="A19" s="18" t="s">
        <v>48</v>
      </c>
      <c r="B19" s="18" t="s">
        <v>63</v>
      </c>
      <c r="C19" s="27"/>
      <c r="D19" s="27" t="s">
        <v>327</v>
      </c>
      <c r="E19" s="27"/>
      <c r="F19" s="29" t="s">
        <v>333</v>
      </c>
    </row>
    <row r="20" s="3" customFormat="1" ht="38" customHeight="1" spans="1:6">
      <c r="A20" s="18" t="s">
        <v>51</v>
      </c>
      <c r="B20" s="18" t="s">
        <v>65</v>
      </c>
      <c r="C20" s="27"/>
      <c r="D20" s="27" t="s">
        <v>327</v>
      </c>
      <c r="E20" s="27"/>
      <c r="F20" s="29"/>
    </row>
    <row r="21" s="3" customFormat="1" ht="38" customHeight="1" spans="1:6">
      <c r="A21" s="18" t="s">
        <v>67</v>
      </c>
      <c r="B21" s="35" t="s">
        <v>68</v>
      </c>
      <c r="C21" s="27"/>
      <c r="D21" s="27" t="s">
        <v>327</v>
      </c>
      <c r="E21" s="27" t="s">
        <v>334</v>
      </c>
      <c r="F21" s="29"/>
    </row>
    <row r="22" s="3" customFormat="1" ht="38" customHeight="1" spans="1:6">
      <c r="A22" s="18" t="s">
        <v>69</v>
      </c>
      <c r="B22" s="35" t="s">
        <v>70</v>
      </c>
      <c r="C22" s="27"/>
      <c r="D22" s="27" t="s">
        <v>327</v>
      </c>
      <c r="E22" s="27" t="s">
        <v>335</v>
      </c>
      <c r="F22" s="29"/>
    </row>
    <row r="23" s="3" customFormat="1" ht="25" customHeight="1" spans="1:6">
      <c r="A23" s="18" t="s">
        <v>71</v>
      </c>
      <c r="B23" s="18" t="s">
        <v>72</v>
      </c>
      <c r="C23" s="27"/>
      <c r="D23" s="27"/>
      <c r="E23" s="27"/>
      <c r="F23" s="28"/>
    </row>
    <row r="24" s="3" customFormat="1" ht="43" customHeight="1" spans="1:6">
      <c r="A24" s="18" t="s">
        <v>48</v>
      </c>
      <c r="B24" s="18" t="s">
        <v>73</v>
      </c>
      <c r="C24" s="27"/>
      <c r="D24" s="27" t="s">
        <v>327</v>
      </c>
      <c r="E24" s="27"/>
      <c r="F24" s="29" t="s">
        <v>336</v>
      </c>
    </row>
    <row r="25" s="3" customFormat="1" ht="60" customHeight="1" spans="1:6">
      <c r="A25" s="18" t="s">
        <v>51</v>
      </c>
      <c r="B25" s="18" t="s">
        <v>74</v>
      </c>
      <c r="C25" s="27" t="s">
        <v>326</v>
      </c>
      <c r="D25" s="27" t="s">
        <v>327</v>
      </c>
      <c r="E25" s="17" t="s">
        <v>337</v>
      </c>
      <c r="F25" s="29" t="s">
        <v>338</v>
      </c>
    </row>
  </sheetData>
  <mergeCells count="9">
    <mergeCell ref="A2:F2"/>
    <mergeCell ref="A3:F3"/>
    <mergeCell ref="A4:F4"/>
    <mergeCell ref="A5:A6"/>
    <mergeCell ref="B5:B6"/>
    <mergeCell ref="C5:C6"/>
    <mergeCell ref="D5:D6"/>
    <mergeCell ref="E5:E6"/>
    <mergeCell ref="F5:F6"/>
  </mergeCells>
  <pageMargins left="0.751388888888889" right="0.751388888888889" top="1" bottom="1" header="0.5" footer="0.5"/>
  <pageSetup paperSize="9" scale="77" orientation="portrait" horizontalDpi="600"/>
  <headerFooter>
    <oddFooter>&amp;L经办：&amp;C审核：&amp;R复核：           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X118"/>
  <sheetViews>
    <sheetView tabSelected="1" view="pageBreakPreview" zoomScaleNormal="100" topLeftCell="A101" workbookViewId="0">
      <selection activeCell="D68" sqref="D68"/>
    </sheetView>
  </sheetViews>
  <sheetFormatPr defaultColWidth="9.14285714285714" defaultRowHeight="15"/>
  <cols>
    <col min="1" max="1" width="7" customWidth="1"/>
    <col min="2" max="2" width="22.7142857142857" customWidth="1"/>
    <col min="3" max="3" width="26.8571428571429" customWidth="1"/>
    <col min="4" max="4" width="15.5714285714286" customWidth="1"/>
    <col min="5" max="5" width="26.7142857142857" customWidth="1"/>
    <col min="6" max="6" width="14.8571428571429" customWidth="1"/>
  </cols>
  <sheetData>
    <row r="1" spans="1:1">
      <c r="A1" s="5" t="s">
        <v>318</v>
      </c>
    </row>
    <row r="2" s="1" customFormat="1" ht="45" customHeight="1" spans="1:76">
      <c r="A2" s="6" t="s">
        <v>319</v>
      </c>
      <c r="B2" s="6"/>
      <c r="C2" s="7"/>
      <c r="D2" s="7"/>
      <c r="E2" s="7"/>
      <c r="F2" s="6"/>
      <c r="G2" s="8"/>
      <c r="H2" s="8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</row>
    <row r="3" s="1" customFormat="1" ht="18" customHeight="1" spans="1:76">
      <c r="A3" s="9" t="s">
        <v>339</v>
      </c>
      <c r="B3" s="9"/>
      <c r="C3" s="9"/>
      <c r="D3" s="9"/>
      <c r="E3" s="9"/>
      <c r="F3" s="9"/>
      <c r="G3" s="8"/>
      <c r="H3" s="8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</row>
    <row r="4" s="1" customFormat="1" ht="30" customHeight="1" spans="1:76">
      <c r="A4" s="10" t="s">
        <v>80</v>
      </c>
      <c r="B4" s="10"/>
      <c r="C4" s="10"/>
      <c r="D4" s="10"/>
      <c r="E4" s="10"/>
      <c r="F4" s="10"/>
      <c r="G4" s="8"/>
      <c r="H4" s="8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</row>
    <row r="5" s="2" customFormat="1" ht="29" customHeight="1" spans="1:6">
      <c r="A5" s="11" t="s">
        <v>25</v>
      </c>
      <c r="B5" s="11" t="s">
        <v>26</v>
      </c>
      <c r="C5" s="12" t="s">
        <v>321</v>
      </c>
      <c r="D5" s="12" t="s">
        <v>322</v>
      </c>
      <c r="E5" s="12" t="s">
        <v>323</v>
      </c>
      <c r="F5" s="11" t="s">
        <v>7</v>
      </c>
    </row>
    <row r="6" s="2" customFormat="1" ht="25" customHeight="1" spans="1:6">
      <c r="A6" s="11"/>
      <c r="B6" s="11"/>
      <c r="C6" s="13"/>
      <c r="D6" s="13"/>
      <c r="E6" s="13"/>
      <c r="F6" s="11"/>
    </row>
    <row r="7" s="2" customFormat="1" ht="25" customHeight="1" spans="1:6">
      <c r="A7" s="11">
        <v>1</v>
      </c>
      <c r="B7" s="11">
        <v>2</v>
      </c>
      <c r="C7" s="14">
        <v>3</v>
      </c>
      <c r="D7" s="14">
        <v>4</v>
      </c>
      <c r="E7" s="26">
        <v>5</v>
      </c>
      <c r="F7" s="11">
        <v>6</v>
      </c>
    </row>
    <row r="8" s="3" customFormat="1" ht="29" customHeight="1" spans="1:6">
      <c r="A8" s="18" t="s">
        <v>82</v>
      </c>
      <c r="B8" s="18" t="s">
        <v>83</v>
      </c>
      <c r="C8" s="27"/>
      <c r="D8" s="27"/>
      <c r="E8" s="27"/>
      <c r="F8" s="28"/>
    </row>
    <row r="9" s="3" customFormat="1" ht="29" customHeight="1" spans="1:6">
      <c r="A9" s="18" t="s">
        <v>84</v>
      </c>
      <c r="B9" s="18" t="s">
        <v>85</v>
      </c>
      <c r="C9" s="27"/>
      <c r="D9" s="27"/>
      <c r="E9" s="27"/>
      <c r="F9" s="28"/>
    </row>
    <row r="10" s="3" customFormat="1" ht="68" customHeight="1" spans="1:6">
      <c r="A10" s="18" t="s">
        <v>48</v>
      </c>
      <c r="B10" s="18" t="s">
        <v>86</v>
      </c>
      <c r="C10" s="27" t="s">
        <v>326</v>
      </c>
      <c r="D10" s="27" t="s">
        <v>327</v>
      </c>
      <c r="E10" s="27" t="s">
        <v>340</v>
      </c>
      <c r="F10" s="28"/>
    </row>
    <row r="11" s="3" customFormat="1" ht="68" customHeight="1" spans="1:6">
      <c r="A11" s="18" t="s">
        <v>67</v>
      </c>
      <c r="B11" s="18" t="s">
        <v>88</v>
      </c>
      <c r="C11" s="27" t="s">
        <v>326</v>
      </c>
      <c r="D11" s="27" t="s">
        <v>327</v>
      </c>
      <c r="E11" s="27" t="s">
        <v>340</v>
      </c>
      <c r="F11" s="28"/>
    </row>
    <row r="12" s="3" customFormat="1" ht="68" customHeight="1" spans="1:6">
      <c r="A12" s="18" t="s">
        <v>69</v>
      </c>
      <c r="B12" s="18" t="s">
        <v>90</v>
      </c>
      <c r="C12" s="27" t="s">
        <v>341</v>
      </c>
      <c r="D12" s="27" t="s">
        <v>327</v>
      </c>
      <c r="E12" s="27" t="s">
        <v>342</v>
      </c>
      <c r="F12" s="28"/>
    </row>
    <row r="13" s="3" customFormat="1" ht="68" customHeight="1" spans="1:6">
      <c r="A13" s="18" t="s">
        <v>91</v>
      </c>
      <c r="B13" s="18" t="s">
        <v>92</v>
      </c>
      <c r="C13" s="27" t="s">
        <v>341</v>
      </c>
      <c r="D13" s="27" t="s">
        <v>327</v>
      </c>
      <c r="E13" s="27" t="s">
        <v>342</v>
      </c>
      <c r="F13" s="28"/>
    </row>
    <row r="14" s="3" customFormat="1" ht="34" customHeight="1" spans="1:6">
      <c r="A14" s="18" t="s">
        <v>93</v>
      </c>
      <c r="B14" s="18" t="s">
        <v>94</v>
      </c>
      <c r="C14" s="27"/>
      <c r="D14" s="27"/>
      <c r="E14" s="27"/>
      <c r="F14" s="28"/>
    </row>
    <row r="15" s="3" customFormat="1" ht="40" customHeight="1" spans="1:6">
      <c r="A15" s="18" t="s">
        <v>51</v>
      </c>
      <c r="B15" s="18" t="s">
        <v>95</v>
      </c>
      <c r="C15" s="27" t="s">
        <v>343</v>
      </c>
      <c r="D15" s="27" t="s">
        <v>327</v>
      </c>
      <c r="E15" s="27" t="s">
        <v>340</v>
      </c>
      <c r="F15" s="28"/>
    </row>
    <row r="16" s="3" customFormat="1" ht="30" customHeight="1" spans="1:6">
      <c r="A16" s="18" t="s">
        <v>69</v>
      </c>
      <c r="B16" s="18" t="s">
        <v>96</v>
      </c>
      <c r="C16" s="27"/>
      <c r="D16" s="27"/>
      <c r="E16" s="27"/>
      <c r="F16" s="28"/>
    </row>
    <row r="17" s="3" customFormat="1" ht="40" customHeight="1" spans="1:6">
      <c r="A17" s="18" t="s">
        <v>97</v>
      </c>
      <c r="B17" s="18" t="s">
        <v>98</v>
      </c>
      <c r="C17" s="27" t="s">
        <v>344</v>
      </c>
      <c r="D17" s="27" t="s">
        <v>327</v>
      </c>
      <c r="E17" s="27" t="s">
        <v>345</v>
      </c>
      <c r="F17" s="28"/>
    </row>
    <row r="18" s="3" customFormat="1" ht="40" customHeight="1" spans="1:6">
      <c r="A18" s="18" t="s">
        <v>99</v>
      </c>
      <c r="B18" s="18" t="s">
        <v>100</v>
      </c>
      <c r="C18" s="27" t="s">
        <v>344</v>
      </c>
      <c r="D18" s="27" t="s">
        <v>327</v>
      </c>
      <c r="E18" s="27" t="s">
        <v>345</v>
      </c>
      <c r="F18" s="28"/>
    </row>
    <row r="19" s="3" customFormat="1" ht="30" customHeight="1" spans="1:6">
      <c r="A19" s="18" t="s">
        <v>101</v>
      </c>
      <c r="B19" s="18" t="s">
        <v>102</v>
      </c>
      <c r="C19" s="27"/>
      <c r="D19" s="27"/>
      <c r="E19" s="27"/>
      <c r="F19" s="28"/>
    </row>
    <row r="20" s="3" customFormat="1" ht="30" customHeight="1" spans="1:6">
      <c r="A20" s="18" t="s">
        <v>103</v>
      </c>
      <c r="B20" s="18" t="s">
        <v>104</v>
      </c>
      <c r="C20" s="27"/>
      <c r="D20" s="27"/>
      <c r="E20" s="27"/>
      <c r="F20" s="28"/>
    </row>
    <row r="21" s="3" customFormat="1" ht="59" customHeight="1" spans="1:6">
      <c r="A21" s="18" t="s">
        <v>48</v>
      </c>
      <c r="B21" s="18" t="s">
        <v>105</v>
      </c>
      <c r="C21" s="27" t="s">
        <v>346</v>
      </c>
      <c r="D21" s="27" t="s">
        <v>327</v>
      </c>
      <c r="E21" s="27" t="s">
        <v>347</v>
      </c>
      <c r="F21" s="29" t="s">
        <v>106</v>
      </c>
    </row>
    <row r="22" s="3" customFormat="1" ht="40" customHeight="1" spans="1:6">
      <c r="A22" s="18" t="s">
        <v>51</v>
      </c>
      <c r="B22" s="18" t="s">
        <v>107</v>
      </c>
      <c r="C22" s="27"/>
      <c r="D22" s="27"/>
      <c r="E22" s="27"/>
      <c r="F22" s="29" t="s">
        <v>108</v>
      </c>
    </row>
    <row r="23" s="3" customFormat="1" ht="51" customHeight="1" spans="1:6">
      <c r="A23" s="30" t="s">
        <v>67</v>
      </c>
      <c r="B23" s="18" t="s">
        <v>109</v>
      </c>
      <c r="C23" s="27" t="s">
        <v>346</v>
      </c>
      <c r="D23" s="27" t="s">
        <v>327</v>
      </c>
      <c r="E23" s="27" t="s">
        <v>348</v>
      </c>
      <c r="F23" s="29" t="s">
        <v>106</v>
      </c>
    </row>
    <row r="24" s="3" customFormat="1" ht="40" customHeight="1" spans="1:6">
      <c r="A24" s="30" t="s">
        <v>69</v>
      </c>
      <c r="B24" s="18" t="s">
        <v>110</v>
      </c>
      <c r="C24" s="27"/>
      <c r="D24" s="27"/>
      <c r="E24" s="27"/>
      <c r="F24" s="29" t="s">
        <v>108</v>
      </c>
    </row>
    <row r="25" s="3" customFormat="1" ht="30" customHeight="1" spans="1:6">
      <c r="A25" s="18" t="s">
        <v>112</v>
      </c>
      <c r="B25" s="18" t="s">
        <v>113</v>
      </c>
      <c r="C25" s="27"/>
      <c r="D25" s="27"/>
      <c r="E25" s="27"/>
      <c r="F25" s="28"/>
    </row>
    <row r="26" s="3" customFormat="1" ht="30" customHeight="1" spans="1:6">
      <c r="A26" s="18" t="s">
        <v>114</v>
      </c>
      <c r="B26" s="18" t="s">
        <v>115</v>
      </c>
      <c r="C26" s="27"/>
      <c r="D26" s="27"/>
      <c r="E26" s="27"/>
      <c r="F26" s="28"/>
    </row>
    <row r="27" s="3" customFormat="1" ht="70" customHeight="1" spans="1:6">
      <c r="A27" s="18" t="s">
        <v>48</v>
      </c>
      <c r="B27" s="18" t="s">
        <v>116</v>
      </c>
      <c r="C27" s="27" t="s">
        <v>349</v>
      </c>
      <c r="D27" s="27" t="s">
        <v>327</v>
      </c>
      <c r="E27" s="27" t="s">
        <v>350</v>
      </c>
      <c r="F27" s="28"/>
    </row>
    <row r="28" s="3" customFormat="1" ht="70" customHeight="1" spans="1:6">
      <c r="A28" s="18" t="s">
        <v>51</v>
      </c>
      <c r="B28" s="18" t="s">
        <v>117</v>
      </c>
      <c r="C28" s="27" t="s">
        <v>351</v>
      </c>
      <c r="D28" s="27" t="s">
        <v>327</v>
      </c>
      <c r="E28" s="27" t="s">
        <v>352</v>
      </c>
      <c r="F28" s="28"/>
    </row>
    <row r="29" s="3" customFormat="1" ht="70" customHeight="1" spans="1:6">
      <c r="A29" s="18" t="s">
        <v>69</v>
      </c>
      <c r="B29" s="18" t="s">
        <v>118</v>
      </c>
      <c r="C29" s="27" t="s">
        <v>353</v>
      </c>
      <c r="D29" s="27" t="s">
        <v>327</v>
      </c>
      <c r="E29" s="27" t="s">
        <v>354</v>
      </c>
      <c r="F29" s="28"/>
    </row>
    <row r="30" s="3" customFormat="1" ht="35" customHeight="1" spans="1:6">
      <c r="A30" s="18" t="s">
        <v>119</v>
      </c>
      <c r="B30" s="18" t="s">
        <v>120</v>
      </c>
      <c r="C30" s="27"/>
      <c r="D30" s="27"/>
      <c r="E30" s="27"/>
      <c r="F30" s="28"/>
    </row>
    <row r="31" s="3" customFormat="1" ht="85" customHeight="1" spans="1:6">
      <c r="A31" s="18" t="s">
        <v>121</v>
      </c>
      <c r="B31" s="18" t="s">
        <v>122</v>
      </c>
      <c r="C31" s="27" t="s">
        <v>353</v>
      </c>
      <c r="D31" s="27" t="s">
        <v>327</v>
      </c>
      <c r="E31" s="27" t="s">
        <v>355</v>
      </c>
      <c r="F31" s="28"/>
    </row>
    <row r="32" s="3" customFormat="1" ht="40" customHeight="1" spans="1:6">
      <c r="A32" s="18" t="s">
        <v>123</v>
      </c>
      <c r="B32" s="18" t="s">
        <v>124</v>
      </c>
      <c r="C32" s="27"/>
      <c r="D32" s="27"/>
      <c r="E32" s="27"/>
      <c r="F32" s="28"/>
    </row>
    <row r="33" s="3" customFormat="1" ht="85" customHeight="1" spans="1:6">
      <c r="A33" s="18" t="s">
        <v>125</v>
      </c>
      <c r="B33" s="18" t="s">
        <v>126</v>
      </c>
      <c r="C33" s="27" t="s">
        <v>356</v>
      </c>
      <c r="D33" s="27" t="s">
        <v>327</v>
      </c>
      <c r="E33" s="27" t="s">
        <v>357</v>
      </c>
      <c r="F33" s="28"/>
    </row>
    <row r="34" s="3" customFormat="1" ht="85" customHeight="1" spans="1:6">
      <c r="A34" s="18" t="s">
        <v>127</v>
      </c>
      <c r="B34" s="18" t="s">
        <v>128</v>
      </c>
      <c r="C34" s="27" t="s">
        <v>356</v>
      </c>
      <c r="D34" s="27" t="s">
        <v>327</v>
      </c>
      <c r="E34" s="27" t="s">
        <v>357</v>
      </c>
      <c r="F34" s="28"/>
    </row>
    <row r="35" s="3" customFormat="1" ht="33" customHeight="1" spans="1:6">
      <c r="A35" s="18" t="s">
        <v>129</v>
      </c>
      <c r="B35" s="18" t="s">
        <v>130</v>
      </c>
      <c r="C35" s="27"/>
      <c r="D35" s="27"/>
      <c r="E35" s="27"/>
      <c r="F35" s="28"/>
    </row>
    <row r="36" s="3" customFormat="1" ht="33" customHeight="1" spans="1:6">
      <c r="A36" s="18" t="s">
        <v>131</v>
      </c>
      <c r="B36" s="18" t="s">
        <v>132</v>
      </c>
      <c r="C36" s="27"/>
      <c r="D36" s="27"/>
      <c r="E36" s="27"/>
      <c r="F36" s="28"/>
    </row>
    <row r="37" s="3" customFormat="1" ht="33" customHeight="1" spans="1:6">
      <c r="A37" s="18" t="s">
        <v>67</v>
      </c>
      <c r="B37" s="18" t="s">
        <v>133</v>
      </c>
      <c r="C37" s="27"/>
      <c r="D37" s="27"/>
      <c r="E37" s="27"/>
      <c r="F37" s="28"/>
    </row>
    <row r="38" s="3" customFormat="1" ht="40" customHeight="1" spans="1:6">
      <c r="A38" s="18" t="s">
        <v>134</v>
      </c>
      <c r="B38" s="18" t="s">
        <v>135</v>
      </c>
      <c r="C38" s="27" t="s">
        <v>358</v>
      </c>
      <c r="D38" s="27" t="s">
        <v>327</v>
      </c>
      <c r="E38" s="27" t="s">
        <v>328</v>
      </c>
      <c r="F38" s="31"/>
    </row>
    <row r="39" s="3" customFormat="1" ht="40" customHeight="1" spans="1:6">
      <c r="A39" s="18" t="s">
        <v>69</v>
      </c>
      <c r="B39" s="18" t="s">
        <v>136</v>
      </c>
      <c r="C39" s="27"/>
      <c r="D39" s="27"/>
      <c r="E39" s="27"/>
      <c r="F39" s="28"/>
    </row>
    <row r="40" s="23" customFormat="1" ht="40" customHeight="1" spans="1:6">
      <c r="A40" s="18" t="s">
        <v>137</v>
      </c>
      <c r="B40" s="18" t="s">
        <v>138</v>
      </c>
      <c r="C40" s="27" t="s">
        <v>359</v>
      </c>
      <c r="D40" s="27" t="s">
        <v>360</v>
      </c>
      <c r="E40" s="27" t="s">
        <v>361</v>
      </c>
      <c r="F40" s="28"/>
    </row>
    <row r="41" s="23" customFormat="1" ht="40" customHeight="1" spans="1:6">
      <c r="A41" s="18" t="s">
        <v>139</v>
      </c>
      <c r="B41" s="18" t="s">
        <v>140</v>
      </c>
      <c r="C41" s="27"/>
      <c r="D41" s="27"/>
      <c r="E41" s="27"/>
      <c r="F41" s="28"/>
    </row>
    <row r="42" s="24" customFormat="1" ht="40" customHeight="1" spans="1:6">
      <c r="A42" s="30" t="s">
        <v>91</v>
      </c>
      <c r="B42" s="18" t="s">
        <v>141</v>
      </c>
      <c r="C42" s="27" t="s">
        <v>359</v>
      </c>
      <c r="D42" s="27" t="s">
        <v>360</v>
      </c>
      <c r="E42" s="27" t="s">
        <v>362</v>
      </c>
      <c r="F42" s="28"/>
    </row>
    <row r="43" s="23" customFormat="1" ht="67" customHeight="1" spans="1:6">
      <c r="A43" s="18" t="s">
        <v>143</v>
      </c>
      <c r="B43" s="18" t="s">
        <v>144</v>
      </c>
      <c r="C43" s="27" t="s">
        <v>363</v>
      </c>
      <c r="D43" s="27" t="s">
        <v>327</v>
      </c>
      <c r="E43" s="27" t="s">
        <v>364</v>
      </c>
      <c r="F43" s="28"/>
    </row>
    <row r="44" s="25" customFormat="1" ht="67" customHeight="1" spans="1:6">
      <c r="A44" s="18" t="s">
        <v>145</v>
      </c>
      <c r="B44" s="18" t="s">
        <v>146</v>
      </c>
      <c r="C44" s="27" t="s">
        <v>363</v>
      </c>
      <c r="D44" s="27" t="s">
        <v>327</v>
      </c>
      <c r="E44" s="27" t="s">
        <v>364</v>
      </c>
      <c r="F44" s="28"/>
    </row>
    <row r="45" s="3" customFormat="1" ht="40" customHeight="1" spans="1:6">
      <c r="A45" s="18" t="s">
        <v>147</v>
      </c>
      <c r="B45" s="18" t="s">
        <v>148</v>
      </c>
      <c r="C45" s="27"/>
      <c r="D45" s="27"/>
      <c r="E45" s="27"/>
      <c r="F45" s="28"/>
    </row>
    <row r="46" s="3" customFormat="1" ht="74" customHeight="1" spans="1:6">
      <c r="A46" s="18" t="s">
        <v>48</v>
      </c>
      <c r="B46" s="18" t="s">
        <v>149</v>
      </c>
      <c r="C46" s="27" t="s">
        <v>353</v>
      </c>
      <c r="D46" s="27" t="s">
        <v>327</v>
      </c>
      <c r="E46" s="27" t="s">
        <v>365</v>
      </c>
      <c r="F46" s="28"/>
    </row>
    <row r="47" s="3" customFormat="1" ht="40" customHeight="1" spans="1:6">
      <c r="A47" s="18" t="s">
        <v>150</v>
      </c>
      <c r="B47" s="18" t="s">
        <v>151</v>
      </c>
      <c r="C47" s="27"/>
      <c r="D47" s="27"/>
      <c r="E47" s="27"/>
      <c r="F47" s="28"/>
    </row>
    <row r="48" s="3" customFormat="1" ht="74" customHeight="1" spans="1:6">
      <c r="A48" s="18" t="s">
        <v>48</v>
      </c>
      <c r="B48" s="18" t="s">
        <v>149</v>
      </c>
      <c r="C48" s="27" t="s">
        <v>353</v>
      </c>
      <c r="D48" s="27" t="s">
        <v>327</v>
      </c>
      <c r="E48" s="27" t="s">
        <v>365</v>
      </c>
      <c r="F48" s="29"/>
    </row>
    <row r="49" s="3" customFormat="1" ht="40" customHeight="1" spans="1:6">
      <c r="A49" s="18" t="s">
        <v>152</v>
      </c>
      <c r="B49" s="18" t="s">
        <v>153</v>
      </c>
      <c r="C49" s="27"/>
      <c r="D49" s="27"/>
      <c r="E49" s="27"/>
      <c r="F49" s="29"/>
    </row>
    <row r="50" s="3" customFormat="1" ht="64" customHeight="1" spans="1:6">
      <c r="A50" s="18" t="s">
        <v>48</v>
      </c>
      <c r="B50" s="18" t="s">
        <v>154</v>
      </c>
      <c r="C50" s="27" t="s">
        <v>366</v>
      </c>
      <c r="D50" s="27" t="s">
        <v>327</v>
      </c>
      <c r="E50" s="27" t="s">
        <v>367</v>
      </c>
      <c r="F50" s="29"/>
    </row>
    <row r="51" s="3" customFormat="1" ht="64" customHeight="1" spans="1:6">
      <c r="A51" s="18" t="s">
        <v>51</v>
      </c>
      <c r="B51" s="18" t="s">
        <v>155</v>
      </c>
      <c r="C51" s="27" t="s">
        <v>366</v>
      </c>
      <c r="D51" s="27" t="s">
        <v>327</v>
      </c>
      <c r="E51" s="27" t="s">
        <v>367</v>
      </c>
      <c r="F51" s="29"/>
    </row>
    <row r="52" s="3" customFormat="1" ht="64" customHeight="1" spans="1:6">
      <c r="A52" s="18" t="s">
        <v>67</v>
      </c>
      <c r="B52" s="18" t="s">
        <v>156</v>
      </c>
      <c r="C52" s="27" t="s">
        <v>366</v>
      </c>
      <c r="D52" s="27" t="s">
        <v>327</v>
      </c>
      <c r="E52" s="27" t="s">
        <v>367</v>
      </c>
      <c r="F52" s="29"/>
    </row>
    <row r="53" s="3" customFormat="1" ht="64" customHeight="1" spans="1:6">
      <c r="A53" s="18" t="s">
        <v>69</v>
      </c>
      <c r="B53" s="18" t="s">
        <v>157</v>
      </c>
      <c r="C53" s="27" t="s">
        <v>366</v>
      </c>
      <c r="D53" s="27" t="s">
        <v>327</v>
      </c>
      <c r="E53" s="27" t="s">
        <v>367</v>
      </c>
      <c r="F53" s="29"/>
    </row>
    <row r="54" s="3" customFormat="1" ht="64" customHeight="1" spans="1:6">
      <c r="A54" s="18" t="s">
        <v>91</v>
      </c>
      <c r="B54" s="18" t="s">
        <v>158</v>
      </c>
      <c r="C54" s="27" t="s">
        <v>366</v>
      </c>
      <c r="D54" s="27" t="s">
        <v>327</v>
      </c>
      <c r="E54" s="27" t="s">
        <v>367</v>
      </c>
      <c r="F54" s="29"/>
    </row>
    <row r="55" s="3" customFormat="1" ht="40" customHeight="1" spans="1:6">
      <c r="A55" s="18" t="s">
        <v>159</v>
      </c>
      <c r="B55" s="18" t="s">
        <v>160</v>
      </c>
      <c r="C55" s="27"/>
      <c r="D55" s="27"/>
      <c r="E55" s="27"/>
      <c r="F55" s="29"/>
    </row>
    <row r="56" s="3" customFormat="1" ht="40" customHeight="1" spans="1:6">
      <c r="A56" s="18" t="s">
        <v>161</v>
      </c>
      <c r="B56" s="18" t="s">
        <v>162</v>
      </c>
      <c r="C56" s="27"/>
      <c r="D56" s="27"/>
      <c r="E56" s="27"/>
      <c r="F56" s="29"/>
    </row>
    <row r="57" s="3" customFormat="1" ht="78" customHeight="1" spans="1:6">
      <c r="A57" s="18" t="s">
        <v>48</v>
      </c>
      <c r="B57" s="18" t="s">
        <v>163</v>
      </c>
      <c r="C57" s="27" t="s">
        <v>368</v>
      </c>
      <c r="D57" s="27" t="s">
        <v>369</v>
      </c>
      <c r="E57" s="27" t="s">
        <v>370</v>
      </c>
      <c r="F57" s="29" t="s">
        <v>164</v>
      </c>
    </row>
    <row r="58" s="3" customFormat="1" ht="78" customHeight="1" spans="1:6">
      <c r="A58" s="18" t="s">
        <v>67</v>
      </c>
      <c r="B58" s="18" t="s">
        <v>165</v>
      </c>
      <c r="C58" s="27" t="s">
        <v>371</v>
      </c>
      <c r="D58" s="27" t="s">
        <v>372</v>
      </c>
      <c r="E58" s="27" t="s">
        <v>373</v>
      </c>
      <c r="F58" s="29"/>
    </row>
    <row r="59" s="3" customFormat="1" ht="40" customHeight="1" spans="1:6">
      <c r="A59" s="18" t="s">
        <v>166</v>
      </c>
      <c r="B59" s="18" t="s">
        <v>167</v>
      </c>
      <c r="C59" s="27"/>
      <c r="D59" s="27"/>
      <c r="E59" s="27"/>
      <c r="F59" s="29"/>
    </row>
    <row r="60" s="3" customFormat="1" ht="40" customHeight="1" spans="1:6">
      <c r="A60" s="18" t="s">
        <v>67</v>
      </c>
      <c r="B60" s="18" t="s">
        <v>168</v>
      </c>
      <c r="C60" s="27"/>
      <c r="D60" s="27"/>
      <c r="E60" s="27"/>
      <c r="F60" s="29"/>
    </row>
    <row r="61" s="3" customFormat="1" ht="72" customHeight="1" spans="1:6">
      <c r="A61" s="18" t="s">
        <v>169</v>
      </c>
      <c r="B61" s="18" t="s">
        <v>170</v>
      </c>
      <c r="C61" s="27" t="s">
        <v>371</v>
      </c>
      <c r="D61" s="27" t="s">
        <v>372</v>
      </c>
      <c r="E61" s="27" t="s">
        <v>373</v>
      </c>
      <c r="F61" s="29"/>
    </row>
    <row r="62" s="3" customFormat="1" ht="72" customHeight="1" spans="1:6">
      <c r="A62" s="18" t="s">
        <v>171</v>
      </c>
      <c r="B62" s="18" t="s">
        <v>172</v>
      </c>
      <c r="C62" s="27" t="s">
        <v>371</v>
      </c>
      <c r="D62" s="27" t="s">
        <v>372</v>
      </c>
      <c r="E62" s="27" t="s">
        <v>373</v>
      </c>
      <c r="F62" s="29"/>
    </row>
    <row r="63" s="3" customFormat="1" ht="40" customHeight="1" spans="1:6">
      <c r="A63" s="18" t="s">
        <v>173</v>
      </c>
      <c r="B63" s="18" t="s">
        <v>174</v>
      </c>
      <c r="C63" s="27" t="s">
        <v>358</v>
      </c>
      <c r="D63" s="27" t="s">
        <v>327</v>
      </c>
      <c r="E63" s="27" t="s">
        <v>328</v>
      </c>
      <c r="F63" s="29"/>
    </row>
    <row r="64" s="3" customFormat="1" ht="40" customHeight="1" spans="1:6">
      <c r="A64" s="18" t="s">
        <v>175</v>
      </c>
      <c r="B64" s="18" t="s">
        <v>176</v>
      </c>
      <c r="C64" s="27" t="s">
        <v>366</v>
      </c>
      <c r="D64" s="27" t="s">
        <v>327</v>
      </c>
      <c r="E64" s="27" t="s">
        <v>374</v>
      </c>
      <c r="F64" s="29"/>
    </row>
    <row r="65" s="3" customFormat="1" ht="66" customHeight="1" spans="1:6">
      <c r="A65" s="18" t="s">
        <v>177</v>
      </c>
      <c r="B65" s="18" t="s">
        <v>178</v>
      </c>
      <c r="C65" s="27" t="s">
        <v>371</v>
      </c>
      <c r="D65" s="27" t="s">
        <v>372</v>
      </c>
      <c r="E65" s="27" t="s">
        <v>373</v>
      </c>
      <c r="F65" s="29"/>
    </row>
    <row r="66" s="3" customFormat="1" ht="51" customHeight="1" spans="1:6">
      <c r="A66" s="18" t="s">
        <v>134</v>
      </c>
      <c r="B66" s="18" t="s">
        <v>179</v>
      </c>
      <c r="C66" s="27" t="s">
        <v>366</v>
      </c>
      <c r="D66" s="27" t="s">
        <v>372</v>
      </c>
      <c r="E66" s="27" t="s">
        <v>375</v>
      </c>
      <c r="F66" s="29"/>
    </row>
    <row r="67" s="3" customFormat="1" ht="58" customHeight="1" spans="1:6">
      <c r="A67" s="18" t="s">
        <v>180</v>
      </c>
      <c r="B67" s="18" t="s">
        <v>181</v>
      </c>
      <c r="C67" s="27" t="s">
        <v>376</v>
      </c>
      <c r="D67" s="27" t="s">
        <v>372</v>
      </c>
      <c r="E67" s="27" t="s">
        <v>377</v>
      </c>
      <c r="F67" s="29"/>
    </row>
    <row r="68" s="3" customFormat="1" ht="54" customHeight="1" spans="1:6">
      <c r="A68" s="18" t="s">
        <v>182</v>
      </c>
      <c r="B68" s="18" t="s">
        <v>183</v>
      </c>
      <c r="C68" s="27" t="s">
        <v>378</v>
      </c>
      <c r="D68" s="27" t="s">
        <v>379</v>
      </c>
      <c r="E68" s="27" t="s">
        <v>380</v>
      </c>
      <c r="F68" s="29"/>
    </row>
    <row r="69" s="3" customFormat="1" ht="53" customHeight="1" spans="1:6">
      <c r="A69" s="18" t="s">
        <v>185</v>
      </c>
      <c r="B69" s="18" t="s">
        <v>186</v>
      </c>
      <c r="C69" s="27" t="s">
        <v>378</v>
      </c>
      <c r="D69" s="27" t="s">
        <v>379</v>
      </c>
      <c r="E69" s="27" t="s">
        <v>380</v>
      </c>
      <c r="F69" s="29"/>
    </row>
    <row r="70" s="3" customFormat="1" ht="40" customHeight="1" spans="1:6">
      <c r="A70" s="18" t="s">
        <v>187</v>
      </c>
      <c r="B70" s="18" t="s">
        <v>188</v>
      </c>
      <c r="C70" s="27"/>
      <c r="D70" s="27"/>
      <c r="E70" s="27"/>
      <c r="F70" s="29"/>
    </row>
    <row r="71" s="3" customFormat="1" ht="40" customHeight="1" spans="1:6">
      <c r="A71" s="18" t="s">
        <v>189</v>
      </c>
      <c r="B71" s="18" t="s">
        <v>190</v>
      </c>
      <c r="C71" s="27"/>
      <c r="D71" s="27"/>
      <c r="E71" s="27"/>
      <c r="F71" s="29"/>
    </row>
    <row r="72" s="3" customFormat="1" ht="40" customHeight="1" spans="1:6">
      <c r="A72" s="18" t="s">
        <v>48</v>
      </c>
      <c r="B72" s="18" t="s">
        <v>191</v>
      </c>
      <c r="C72" s="27"/>
      <c r="D72" s="27"/>
      <c r="E72" s="27"/>
      <c r="F72" s="29"/>
    </row>
    <row r="73" s="3" customFormat="1" ht="76" customHeight="1" spans="1:6">
      <c r="A73" s="18" t="s">
        <v>192</v>
      </c>
      <c r="B73" s="18" t="s">
        <v>193</v>
      </c>
      <c r="C73" s="27" t="s">
        <v>368</v>
      </c>
      <c r="D73" s="27" t="s">
        <v>369</v>
      </c>
      <c r="E73" s="27" t="s">
        <v>370</v>
      </c>
      <c r="F73" s="29" t="s">
        <v>164</v>
      </c>
    </row>
    <row r="74" s="3" customFormat="1" ht="40" customHeight="1" spans="1:6">
      <c r="A74" s="18" t="s">
        <v>194</v>
      </c>
      <c r="B74" s="18" t="s">
        <v>195</v>
      </c>
      <c r="C74" s="27" t="s">
        <v>358</v>
      </c>
      <c r="D74" s="27" t="s">
        <v>327</v>
      </c>
      <c r="E74" s="27" t="s">
        <v>328</v>
      </c>
      <c r="F74" s="29"/>
    </row>
    <row r="75" s="3" customFormat="1" ht="33" customHeight="1" spans="1:6">
      <c r="A75" s="18" t="s">
        <v>196</v>
      </c>
      <c r="B75" s="18" t="s">
        <v>197</v>
      </c>
      <c r="C75" s="27"/>
      <c r="D75" s="27"/>
      <c r="E75" s="27"/>
      <c r="F75" s="29"/>
    </row>
    <row r="76" s="3" customFormat="1" ht="67" customHeight="1" spans="1:6">
      <c r="A76" s="18" t="s">
        <v>67</v>
      </c>
      <c r="B76" s="18" t="s">
        <v>198</v>
      </c>
      <c r="C76" s="27" t="s">
        <v>381</v>
      </c>
      <c r="D76" s="27" t="s">
        <v>382</v>
      </c>
      <c r="E76" s="27" t="s">
        <v>383</v>
      </c>
      <c r="F76" s="29"/>
    </row>
    <row r="77" s="3" customFormat="1" ht="69" customHeight="1" spans="1:6">
      <c r="A77" s="18" t="s">
        <v>69</v>
      </c>
      <c r="B77" s="18" t="s">
        <v>199</v>
      </c>
      <c r="C77" s="27" t="s">
        <v>381</v>
      </c>
      <c r="D77" s="27" t="s">
        <v>382</v>
      </c>
      <c r="E77" s="27" t="s">
        <v>383</v>
      </c>
      <c r="F77" s="29"/>
    </row>
    <row r="78" s="3" customFormat="1" ht="63" customHeight="1" spans="1:6">
      <c r="A78" s="18" t="s">
        <v>91</v>
      </c>
      <c r="B78" s="18" t="s">
        <v>200</v>
      </c>
      <c r="C78" s="27" t="s">
        <v>384</v>
      </c>
      <c r="D78" s="27" t="s">
        <v>369</v>
      </c>
      <c r="E78" s="27" t="s">
        <v>385</v>
      </c>
      <c r="F78" s="29" t="s">
        <v>164</v>
      </c>
    </row>
    <row r="79" s="3" customFormat="1" ht="84" customHeight="1" spans="1:6">
      <c r="A79" s="18" t="s">
        <v>201</v>
      </c>
      <c r="B79" s="18" t="s">
        <v>202</v>
      </c>
      <c r="C79" s="27" t="s">
        <v>386</v>
      </c>
      <c r="D79" s="27" t="s">
        <v>387</v>
      </c>
      <c r="E79" s="27" t="s">
        <v>388</v>
      </c>
      <c r="F79" s="29"/>
    </row>
    <row r="80" s="3" customFormat="1" ht="66" customHeight="1" spans="1:6">
      <c r="A80" s="18" t="s">
        <v>203</v>
      </c>
      <c r="B80" s="18" t="s">
        <v>204</v>
      </c>
      <c r="C80" s="27" t="s">
        <v>378</v>
      </c>
      <c r="D80" s="27" t="s">
        <v>379</v>
      </c>
      <c r="E80" s="27" t="s">
        <v>380</v>
      </c>
      <c r="F80" s="29"/>
    </row>
    <row r="81" s="3" customFormat="1" ht="55" customHeight="1" spans="1:6">
      <c r="A81" s="18" t="s">
        <v>119</v>
      </c>
      <c r="B81" s="18" t="s">
        <v>205</v>
      </c>
      <c r="C81" s="27" t="s">
        <v>381</v>
      </c>
      <c r="D81" s="27" t="s">
        <v>389</v>
      </c>
      <c r="E81" s="27" t="s">
        <v>390</v>
      </c>
      <c r="F81" s="29"/>
    </row>
    <row r="82" s="3" customFormat="1" ht="51" customHeight="1" spans="1:6">
      <c r="A82" s="18" t="s">
        <v>123</v>
      </c>
      <c r="B82" s="18" t="s">
        <v>206</v>
      </c>
      <c r="C82" s="27" t="s">
        <v>391</v>
      </c>
      <c r="D82" s="27" t="s">
        <v>327</v>
      </c>
      <c r="E82" s="27" t="s">
        <v>392</v>
      </c>
      <c r="F82" s="29"/>
    </row>
    <row r="83" s="3" customFormat="1" ht="44" customHeight="1" spans="1:6">
      <c r="A83" s="18" t="s">
        <v>207</v>
      </c>
      <c r="B83" s="18" t="s">
        <v>208</v>
      </c>
      <c r="C83" s="27" t="s">
        <v>391</v>
      </c>
      <c r="D83" s="27" t="s">
        <v>327</v>
      </c>
      <c r="E83" s="27" t="s">
        <v>393</v>
      </c>
      <c r="F83" s="29"/>
    </row>
    <row r="84" s="3" customFormat="1" ht="50" customHeight="1" spans="1:6">
      <c r="A84" s="18" t="s">
        <v>209</v>
      </c>
      <c r="B84" s="18" t="s">
        <v>210</v>
      </c>
      <c r="C84" s="27" t="s">
        <v>391</v>
      </c>
      <c r="D84" s="27" t="s">
        <v>327</v>
      </c>
      <c r="E84" s="27" t="s">
        <v>392</v>
      </c>
      <c r="F84" s="29"/>
    </row>
    <row r="85" s="3" customFormat="1" ht="65" customHeight="1" spans="1:6">
      <c r="A85" s="18" t="s">
        <v>211</v>
      </c>
      <c r="B85" s="18" t="s">
        <v>212</v>
      </c>
      <c r="C85" s="27" t="s">
        <v>346</v>
      </c>
      <c r="D85" s="27" t="s">
        <v>327</v>
      </c>
      <c r="E85" s="27" t="s">
        <v>347</v>
      </c>
      <c r="F85" s="29" t="s">
        <v>213</v>
      </c>
    </row>
    <row r="86" s="3" customFormat="1" ht="65" customHeight="1" spans="1:6">
      <c r="A86" s="18" t="s">
        <v>214</v>
      </c>
      <c r="B86" s="18" t="s">
        <v>215</v>
      </c>
      <c r="C86" s="27" t="s">
        <v>394</v>
      </c>
      <c r="D86" s="27" t="s">
        <v>327</v>
      </c>
      <c r="E86" s="27" t="s">
        <v>395</v>
      </c>
      <c r="F86" s="29" t="s">
        <v>216</v>
      </c>
    </row>
    <row r="87" s="3" customFormat="1" ht="33" customHeight="1" spans="1:6">
      <c r="A87" s="18" t="s">
        <v>217</v>
      </c>
      <c r="B87" s="18" t="s">
        <v>218</v>
      </c>
      <c r="C87" s="27"/>
      <c r="D87" s="27"/>
      <c r="E87" s="27"/>
      <c r="F87" s="29"/>
    </row>
    <row r="88" s="3" customFormat="1" ht="51" customHeight="1" spans="1:6">
      <c r="A88" s="18" t="s">
        <v>219</v>
      </c>
      <c r="B88" s="18" t="s">
        <v>220</v>
      </c>
      <c r="C88" s="27" t="s">
        <v>366</v>
      </c>
      <c r="D88" s="27" t="s">
        <v>372</v>
      </c>
      <c r="E88" s="27" t="s">
        <v>396</v>
      </c>
      <c r="F88" s="29"/>
    </row>
    <row r="89" s="3" customFormat="1" ht="51" customHeight="1" spans="1:6">
      <c r="A89" s="18" t="s">
        <v>221</v>
      </c>
      <c r="B89" s="18" t="s">
        <v>204</v>
      </c>
      <c r="C89" s="27" t="s">
        <v>378</v>
      </c>
      <c r="D89" s="27" t="s">
        <v>379</v>
      </c>
      <c r="E89" s="27" t="s">
        <v>380</v>
      </c>
      <c r="F89" s="29"/>
    </row>
    <row r="90" s="3" customFormat="1" ht="51" customHeight="1" spans="1:6">
      <c r="A90" s="18" t="s">
        <v>222</v>
      </c>
      <c r="B90" s="18" t="s">
        <v>223</v>
      </c>
      <c r="C90" s="27" t="s">
        <v>378</v>
      </c>
      <c r="D90" s="27" t="s">
        <v>379</v>
      </c>
      <c r="E90" s="27" t="s">
        <v>380</v>
      </c>
      <c r="F90" s="29"/>
    </row>
    <row r="91" s="3" customFormat="1" ht="51" customHeight="1" spans="1:6">
      <c r="A91" s="18" t="s">
        <v>224</v>
      </c>
      <c r="B91" s="18" t="s">
        <v>225</v>
      </c>
      <c r="C91" s="27" t="s">
        <v>366</v>
      </c>
      <c r="D91" s="27" t="s">
        <v>327</v>
      </c>
      <c r="E91" s="27" t="s">
        <v>397</v>
      </c>
      <c r="F91" s="29"/>
    </row>
    <row r="92" s="3" customFormat="1" ht="40" customHeight="1" spans="1:6">
      <c r="A92" s="18" t="s">
        <v>143</v>
      </c>
      <c r="B92" s="18" t="s">
        <v>226</v>
      </c>
      <c r="C92" s="27"/>
      <c r="D92" s="27"/>
      <c r="E92" s="27"/>
      <c r="F92" s="29"/>
    </row>
    <row r="93" s="3" customFormat="1" ht="44" customHeight="1" spans="1:6">
      <c r="A93" s="18" t="s">
        <v>227</v>
      </c>
      <c r="B93" s="18" t="s">
        <v>228</v>
      </c>
      <c r="C93" s="27" t="s">
        <v>366</v>
      </c>
      <c r="D93" s="27" t="s">
        <v>327</v>
      </c>
      <c r="E93" s="27" t="s">
        <v>398</v>
      </c>
      <c r="F93" s="29"/>
    </row>
    <row r="94" s="3" customFormat="1" ht="36" spans="1:6">
      <c r="A94" s="18" t="s">
        <v>230</v>
      </c>
      <c r="B94" s="18" t="s">
        <v>231</v>
      </c>
      <c r="C94" s="27" t="s">
        <v>366</v>
      </c>
      <c r="D94" s="27" t="s">
        <v>372</v>
      </c>
      <c r="E94" s="27" t="s">
        <v>375</v>
      </c>
      <c r="F94" s="29"/>
    </row>
    <row r="95" s="3" customFormat="1" ht="53" customHeight="1" spans="1:6">
      <c r="A95" s="18" t="s">
        <v>232</v>
      </c>
      <c r="B95" s="18" t="s">
        <v>204</v>
      </c>
      <c r="C95" s="27" t="s">
        <v>378</v>
      </c>
      <c r="D95" s="27" t="s">
        <v>379</v>
      </c>
      <c r="E95" s="27" t="s">
        <v>380</v>
      </c>
      <c r="F95" s="29"/>
    </row>
    <row r="96" s="3" customFormat="1" ht="32" customHeight="1" spans="1:6">
      <c r="A96" s="18" t="s">
        <v>233</v>
      </c>
      <c r="B96" s="18" t="s">
        <v>234</v>
      </c>
      <c r="C96" s="27"/>
      <c r="D96" s="27"/>
      <c r="E96" s="27"/>
      <c r="F96" s="29"/>
    </row>
    <row r="97" s="3" customFormat="1" ht="32" customHeight="1" spans="1:6">
      <c r="A97" s="18" t="s">
        <v>235</v>
      </c>
      <c r="B97" s="18" t="s">
        <v>236</v>
      </c>
      <c r="C97" s="27"/>
      <c r="D97" s="27"/>
      <c r="E97" s="27"/>
      <c r="F97" s="29"/>
    </row>
    <row r="98" s="3" customFormat="1" ht="72" customHeight="1" spans="1:6">
      <c r="A98" s="18" t="s">
        <v>48</v>
      </c>
      <c r="B98" s="18" t="s">
        <v>237</v>
      </c>
      <c r="C98" s="27" t="s">
        <v>368</v>
      </c>
      <c r="D98" s="27" t="s">
        <v>369</v>
      </c>
      <c r="E98" s="27" t="s">
        <v>370</v>
      </c>
      <c r="F98" s="29" t="s">
        <v>164</v>
      </c>
    </row>
    <row r="99" s="3" customFormat="1" ht="36" customHeight="1" spans="1:6">
      <c r="A99" s="18" t="s">
        <v>238</v>
      </c>
      <c r="B99" s="18" t="s">
        <v>239</v>
      </c>
      <c r="C99" s="27"/>
      <c r="D99" s="27"/>
      <c r="E99" s="27"/>
      <c r="F99" s="29"/>
    </row>
    <row r="100" s="3" customFormat="1" ht="36" customHeight="1" spans="1:6">
      <c r="A100" s="18" t="s">
        <v>48</v>
      </c>
      <c r="B100" s="18" t="s">
        <v>240</v>
      </c>
      <c r="C100" s="27"/>
      <c r="D100" s="27"/>
      <c r="E100" s="27"/>
      <c r="F100" s="29"/>
    </row>
    <row r="101" s="25" customFormat="1" ht="123" customHeight="1" spans="1:6">
      <c r="A101" s="18" t="s">
        <v>192</v>
      </c>
      <c r="B101" s="18" t="s">
        <v>241</v>
      </c>
      <c r="C101" s="27" t="s">
        <v>399</v>
      </c>
      <c r="D101" s="27" t="s">
        <v>400</v>
      </c>
      <c r="E101" s="27" t="s">
        <v>401</v>
      </c>
      <c r="F101" s="29" t="s">
        <v>164</v>
      </c>
    </row>
    <row r="102" s="3" customFormat="1" ht="99" customHeight="1" spans="1:6">
      <c r="A102" s="18" t="s">
        <v>194</v>
      </c>
      <c r="B102" s="18" t="s">
        <v>242</v>
      </c>
      <c r="C102" s="27" t="s">
        <v>399</v>
      </c>
      <c r="D102" s="27" t="s">
        <v>402</v>
      </c>
      <c r="E102" s="27" t="s">
        <v>403</v>
      </c>
      <c r="F102" s="29"/>
    </row>
    <row r="103" s="25" customFormat="1" ht="117" customHeight="1" spans="1:6">
      <c r="A103" s="18" t="s">
        <v>244</v>
      </c>
      <c r="B103" s="18" t="s">
        <v>245</v>
      </c>
      <c r="C103" s="27" t="s">
        <v>399</v>
      </c>
      <c r="D103" s="27" t="s">
        <v>400</v>
      </c>
      <c r="E103" s="27" t="s">
        <v>401</v>
      </c>
      <c r="F103" s="29" t="s">
        <v>164</v>
      </c>
    </row>
    <row r="104" s="4" customFormat="1" ht="40" customHeight="1" spans="1:6">
      <c r="A104" s="18" t="s">
        <v>246</v>
      </c>
      <c r="B104" s="18" t="s">
        <v>247</v>
      </c>
      <c r="C104" s="27" t="s">
        <v>366</v>
      </c>
      <c r="D104" s="27" t="s">
        <v>327</v>
      </c>
      <c r="E104" s="27"/>
      <c r="F104" s="29"/>
    </row>
    <row r="105" s="3" customFormat="1" ht="40" customHeight="1" spans="1:6">
      <c r="A105" s="18" t="s">
        <v>248</v>
      </c>
      <c r="B105" s="18" t="s">
        <v>249</v>
      </c>
      <c r="C105" s="27" t="s">
        <v>366</v>
      </c>
      <c r="D105" s="27" t="s">
        <v>327</v>
      </c>
      <c r="E105" s="27"/>
      <c r="F105" s="29"/>
    </row>
    <row r="106" s="3" customFormat="1" ht="40" customHeight="1" spans="1:6">
      <c r="A106" s="18" t="s">
        <v>250</v>
      </c>
      <c r="B106" s="18" t="s">
        <v>251</v>
      </c>
      <c r="C106" s="27" t="s">
        <v>366</v>
      </c>
      <c r="D106" s="27" t="s">
        <v>327</v>
      </c>
      <c r="E106" s="27"/>
      <c r="F106" s="29"/>
    </row>
    <row r="107" s="3" customFormat="1" ht="33" customHeight="1" spans="1:6">
      <c r="A107" s="18" t="s">
        <v>51</v>
      </c>
      <c r="B107" s="18" t="s">
        <v>253</v>
      </c>
      <c r="C107" s="27"/>
      <c r="D107" s="27"/>
      <c r="E107" s="27"/>
      <c r="F107" s="29"/>
    </row>
    <row r="108" s="3" customFormat="1" ht="52" customHeight="1" spans="1:6">
      <c r="A108" s="18" t="s">
        <v>254</v>
      </c>
      <c r="B108" s="18" t="s">
        <v>204</v>
      </c>
      <c r="C108" s="27" t="s">
        <v>378</v>
      </c>
      <c r="D108" s="27" t="s">
        <v>379</v>
      </c>
      <c r="E108" s="27" t="s">
        <v>380</v>
      </c>
      <c r="F108" s="29"/>
    </row>
    <row r="109" s="3" customFormat="1" ht="52" customHeight="1" spans="1:6">
      <c r="A109" s="18" t="s">
        <v>255</v>
      </c>
      <c r="B109" s="18" t="s">
        <v>223</v>
      </c>
      <c r="C109" s="27" t="s">
        <v>378</v>
      </c>
      <c r="D109" s="27" t="s">
        <v>379</v>
      </c>
      <c r="E109" s="27" t="s">
        <v>380</v>
      </c>
      <c r="F109" s="29"/>
    </row>
    <row r="110" ht="7" customHeight="1"/>
    <row r="111" ht="7" customHeight="1"/>
    <row r="112" ht="7" customHeight="1"/>
    <row r="113" ht="8" customHeight="1"/>
    <row r="114" ht="8" customHeight="1"/>
    <row r="115" customHeight="1"/>
    <row r="116" customHeight="1"/>
    <row r="118" spans="1:6">
      <c r="A118" s="20" t="s">
        <v>404</v>
      </c>
      <c r="B118" s="21"/>
      <c r="C118" s="21"/>
      <c r="D118" s="21"/>
      <c r="E118" s="21"/>
      <c r="F118" s="21"/>
    </row>
  </sheetData>
  <mergeCells count="10">
    <mergeCell ref="A2:F2"/>
    <mergeCell ref="A3:F3"/>
    <mergeCell ref="A4:F4"/>
    <mergeCell ref="A118:F118"/>
    <mergeCell ref="A5:A6"/>
    <mergeCell ref="B5:B6"/>
    <mergeCell ref="C5:C6"/>
    <mergeCell ref="D5:D6"/>
    <mergeCell ref="E5:E6"/>
    <mergeCell ref="F5:F6"/>
  </mergeCells>
  <pageMargins left="0.751388888888889" right="0.751388888888889" top="1" bottom="1" header="0.5" footer="0.5"/>
  <pageSetup paperSize="9" scale="75" orientation="portrait" horizontalDpi="600"/>
  <headerFooter>
    <oddFooter>&amp;C第 &amp;P 页，共 &amp;N 页</oddFooter>
  </headerFooter>
  <colBreaks count="1" manualBreakCount="1">
    <brk id="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X52"/>
  <sheetViews>
    <sheetView view="pageBreakPreview" zoomScaleNormal="100" workbookViewId="0">
      <selection activeCell="D38" sqref="D38"/>
    </sheetView>
  </sheetViews>
  <sheetFormatPr defaultColWidth="9.14285714285714" defaultRowHeight="15"/>
  <cols>
    <col min="2" max="2" width="24.8571428571429" customWidth="1"/>
    <col min="3" max="3" width="21.5714285714286" customWidth="1"/>
    <col min="4" max="4" width="17.7142857142857" customWidth="1"/>
    <col min="5" max="5" width="38.5714285714286" customWidth="1"/>
  </cols>
  <sheetData>
    <row r="1" spans="1:1">
      <c r="A1" s="5" t="s">
        <v>318</v>
      </c>
    </row>
    <row r="2" s="1" customFormat="1" ht="45" customHeight="1" spans="1:76">
      <c r="A2" s="6" t="s">
        <v>319</v>
      </c>
      <c r="B2" s="6"/>
      <c r="C2" s="7"/>
      <c r="D2" s="7"/>
      <c r="E2" s="7"/>
      <c r="F2" s="6"/>
      <c r="G2" s="8"/>
      <c r="H2" s="8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</row>
    <row r="3" s="1" customFormat="1" ht="18" customHeight="1" spans="1:76">
      <c r="A3" s="9" t="s">
        <v>405</v>
      </c>
      <c r="B3" s="9"/>
      <c r="C3" s="9"/>
      <c r="D3" s="9"/>
      <c r="E3" s="9"/>
      <c r="F3" s="9"/>
      <c r="G3" s="8"/>
      <c r="H3" s="8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</row>
    <row r="4" s="1" customFormat="1" ht="30" customHeight="1" spans="1:76">
      <c r="A4" s="10" t="s">
        <v>258</v>
      </c>
      <c r="B4" s="10"/>
      <c r="C4" s="10"/>
      <c r="D4" s="10"/>
      <c r="E4" s="10"/>
      <c r="F4" s="10"/>
      <c r="G4" s="8"/>
      <c r="H4" s="8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</row>
    <row r="5" s="2" customFormat="1" ht="29" customHeight="1" spans="1:6">
      <c r="A5" s="11" t="s">
        <v>25</v>
      </c>
      <c r="B5" s="11" t="s">
        <v>26</v>
      </c>
      <c r="C5" s="12" t="s">
        <v>321</v>
      </c>
      <c r="D5" s="12" t="s">
        <v>322</v>
      </c>
      <c r="E5" s="12" t="s">
        <v>323</v>
      </c>
      <c r="F5" s="11" t="s">
        <v>7</v>
      </c>
    </row>
    <row r="6" s="2" customFormat="1" ht="25" customHeight="1" spans="1:6">
      <c r="A6" s="11"/>
      <c r="B6" s="11"/>
      <c r="C6" s="13"/>
      <c r="D6" s="13"/>
      <c r="E6" s="13"/>
      <c r="F6" s="11"/>
    </row>
    <row r="7" s="2" customFormat="1" ht="25" customHeight="1" spans="1:6">
      <c r="A7" s="11">
        <v>1</v>
      </c>
      <c r="B7" s="11">
        <v>2</v>
      </c>
      <c r="C7" s="14">
        <v>3</v>
      </c>
      <c r="D7" s="14">
        <v>4</v>
      </c>
      <c r="E7" s="14">
        <v>5</v>
      </c>
      <c r="F7" s="14">
        <v>6</v>
      </c>
    </row>
    <row r="8" s="3" customFormat="1" ht="40" customHeight="1" spans="1:6">
      <c r="A8" s="15" t="s">
        <v>260</v>
      </c>
      <c r="B8" s="15" t="s">
        <v>261</v>
      </c>
      <c r="C8" s="16"/>
      <c r="D8" s="16"/>
      <c r="E8" s="16"/>
      <c r="F8" s="15"/>
    </row>
    <row r="9" s="3" customFormat="1" ht="40" customHeight="1" spans="1:6">
      <c r="A9" s="15" t="s">
        <v>262</v>
      </c>
      <c r="B9" s="15" t="s">
        <v>263</v>
      </c>
      <c r="C9" s="16"/>
      <c r="D9" s="16"/>
      <c r="E9" s="16"/>
      <c r="F9" s="15"/>
    </row>
    <row r="10" s="3" customFormat="1" ht="40" customHeight="1" spans="1:6">
      <c r="A10" s="15" t="s">
        <v>48</v>
      </c>
      <c r="B10" s="15" t="s">
        <v>264</v>
      </c>
      <c r="C10" s="17" t="s">
        <v>406</v>
      </c>
      <c r="D10" s="17" t="s">
        <v>407</v>
      </c>
      <c r="E10" s="17" t="s">
        <v>408</v>
      </c>
      <c r="F10" s="15"/>
    </row>
    <row r="11" s="3" customFormat="1" ht="40" customHeight="1" spans="1:6">
      <c r="A11" s="15" t="s">
        <v>51</v>
      </c>
      <c r="B11" s="15" t="s">
        <v>265</v>
      </c>
      <c r="C11" s="17" t="s">
        <v>406</v>
      </c>
      <c r="D11" s="17" t="s">
        <v>407</v>
      </c>
      <c r="E11" s="17" t="s">
        <v>408</v>
      </c>
      <c r="F11" s="15"/>
    </row>
    <row r="12" s="3" customFormat="1" ht="40" customHeight="1" spans="1:6">
      <c r="A12" s="15" t="s">
        <v>266</v>
      </c>
      <c r="B12" s="15" t="s">
        <v>267</v>
      </c>
      <c r="C12" s="17"/>
      <c r="D12" s="17"/>
      <c r="E12" s="17"/>
      <c r="F12" s="15"/>
    </row>
    <row r="13" s="3" customFormat="1" ht="40" customHeight="1" spans="1:6">
      <c r="A13" s="15" t="s">
        <v>48</v>
      </c>
      <c r="B13" s="15" t="s">
        <v>268</v>
      </c>
      <c r="C13" s="17" t="s">
        <v>406</v>
      </c>
      <c r="D13" s="17" t="s">
        <v>407</v>
      </c>
      <c r="E13" s="17" t="s">
        <v>408</v>
      </c>
      <c r="F13" s="15"/>
    </row>
    <row r="14" s="3" customFormat="1" ht="40" customHeight="1" spans="1:6">
      <c r="A14" s="15" t="s">
        <v>51</v>
      </c>
      <c r="B14" s="15" t="s">
        <v>269</v>
      </c>
      <c r="C14" s="17" t="s">
        <v>406</v>
      </c>
      <c r="D14" s="17" t="s">
        <v>407</v>
      </c>
      <c r="E14" s="17" t="s">
        <v>408</v>
      </c>
      <c r="F14" s="15"/>
    </row>
    <row r="15" s="3" customFormat="1" ht="40" customHeight="1" spans="1:6">
      <c r="A15" s="15" t="s">
        <v>270</v>
      </c>
      <c r="B15" s="15" t="s">
        <v>271</v>
      </c>
      <c r="C15" s="17"/>
      <c r="D15" s="17"/>
      <c r="E15" s="17"/>
      <c r="F15" s="15"/>
    </row>
    <row r="16" s="3" customFormat="1" ht="40" customHeight="1" spans="1:6">
      <c r="A16" s="15" t="s">
        <v>272</v>
      </c>
      <c r="B16" s="15" t="s">
        <v>273</v>
      </c>
      <c r="C16" s="17"/>
      <c r="D16" s="17"/>
      <c r="E16" s="17"/>
      <c r="F16" s="15"/>
    </row>
    <row r="17" s="3" customFormat="1" ht="40" customHeight="1" spans="1:6">
      <c r="A17" s="15" t="s">
        <v>48</v>
      </c>
      <c r="B17" s="15" t="s">
        <v>274</v>
      </c>
      <c r="C17" s="17" t="s">
        <v>406</v>
      </c>
      <c r="D17" s="17" t="s">
        <v>407</v>
      </c>
      <c r="E17" s="17" t="s">
        <v>408</v>
      </c>
      <c r="F17" s="15"/>
    </row>
    <row r="18" s="3" customFormat="1" ht="40" customHeight="1" spans="1:6">
      <c r="A18" s="18" t="s">
        <v>275</v>
      </c>
      <c r="B18" s="18" t="s">
        <v>276</v>
      </c>
      <c r="C18" s="16"/>
      <c r="D18" s="16"/>
      <c r="E18" s="16"/>
      <c r="F18" s="15"/>
    </row>
    <row r="19" s="3" customFormat="1" ht="40" customHeight="1" spans="1:6">
      <c r="A19" s="18" t="s">
        <v>277</v>
      </c>
      <c r="B19" s="18" t="s">
        <v>276</v>
      </c>
      <c r="C19" s="16"/>
      <c r="D19" s="16"/>
      <c r="E19" s="16"/>
      <c r="F19" s="15"/>
    </row>
    <row r="20" s="3" customFormat="1" ht="40" customHeight="1" spans="1:6">
      <c r="A20" s="18" t="s">
        <v>48</v>
      </c>
      <c r="B20" s="18" t="s">
        <v>278</v>
      </c>
      <c r="C20" s="17" t="s">
        <v>409</v>
      </c>
      <c r="D20" s="17" t="s">
        <v>410</v>
      </c>
      <c r="E20" s="17" t="s">
        <v>411</v>
      </c>
      <c r="F20" s="15"/>
    </row>
    <row r="21" s="3" customFormat="1" ht="40" customHeight="1" spans="1:6">
      <c r="A21" s="18" t="s">
        <v>279</v>
      </c>
      <c r="B21" s="18" t="s">
        <v>253</v>
      </c>
      <c r="C21" s="17"/>
      <c r="D21" s="17"/>
      <c r="E21" s="17"/>
      <c r="F21" s="15"/>
    </row>
    <row r="22" s="3" customFormat="1" ht="40" customHeight="1" spans="1:6">
      <c r="A22" s="18" t="s">
        <v>48</v>
      </c>
      <c r="B22" s="18" t="s">
        <v>280</v>
      </c>
      <c r="C22" s="17" t="s">
        <v>378</v>
      </c>
      <c r="D22" s="17" t="s">
        <v>379</v>
      </c>
      <c r="E22" s="17" t="s">
        <v>380</v>
      </c>
      <c r="F22" s="15"/>
    </row>
    <row r="23" s="3" customFormat="1" ht="40" customHeight="1" spans="1:6">
      <c r="A23" s="18" t="s">
        <v>51</v>
      </c>
      <c r="B23" s="18" t="s">
        <v>281</v>
      </c>
      <c r="C23" s="17" t="s">
        <v>378</v>
      </c>
      <c r="D23" s="17" t="s">
        <v>379</v>
      </c>
      <c r="E23" s="17" t="s">
        <v>380</v>
      </c>
      <c r="F23" s="15"/>
    </row>
    <row r="24" s="3" customFormat="1" ht="40" customHeight="1" spans="1:6">
      <c r="A24" s="18" t="s">
        <v>282</v>
      </c>
      <c r="B24" s="18" t="s">
        <v>283</v>
      </c>
      <c r="C24" s="17"/>
      <c r="D24" s="17"/>
      <c r="E24" s="17"/>
      <c r="F24" s="15"/>
    </row>
    <row r="25" s="3" customFormat="1" ht="40" customHeight="1" spans="1:6">
      <c r="A25" s="18" t="s">
        <v>284</v>
      </c>
      <c r="B25" s="18" t="s">
        <v>285</v>
      </c>
      <c r="C25" s="17" t="s">
        <v>412</v>
      </c>
      <c r="D25" s="17" t="s">
        <v>372</v>
      </c>
      <c r="E25" s="17" t="s">
        <v>413</v>
      </c>
      <c r="F25" s="15"/>
    </row>
    <row r="26" s="3" customFormat="1" ht="40" customHeight="1" spans="1:6">
      <c r="A26" s="18" t="s">
        <v>286</v>
      </c>
      <c r="B26" s="18" t="s">
        <v>287</v>
      </c>
      <c r="C26" s="17" t="s">
        <v>414</v>
      </c>
      <c r="D26" s="17" t="s">
        <v>372</v>
      </c>
      <c r="E26" s="17" t="s">
        <v>415</v>
      </c>
      <c r="F26" s="15"/>
    </row>
    <row r="27" s="3" customFormat="1" ht="40" customHeight="1" spans="1:6">
      <c r="A27" s="18" t="s">
        <v>288</v>
      </c>
      <c r="B27" s="18" t="s">
        <v>289</v>
      </c>
      <c r="C27" s="17" t="s">
        <v>381</v>
      </c>
      <c r="D27" s="17" t="s">
        <v>327</v>
      </c>
      <c r="E27" s="17" t="s">
        <v>390</v>
      </c>
      <c r="F27" s="15"/>
    </row>
    <row r="28" s="3" customFormat="1" ht="40" customHeight="1" spans="1:6">
      <c r="A28" s="18" t="s">
        <v>290</v>
      </c>
      <c r="B28" s="18" t="s">
        <v>291</v>
      </c>
      <c r="C28" s="17" t="s">
        <v>416</v>
      </c>
      <c r="D28" s="17" t="s">
        <v>327</v>
      </c>
      <c r="E28" s="17" t="s">
        <v>417</v>
      </c>
      <c r="F28" s="15"/>
    </row>
    <row r="29" s="3" customFormat="1" ht="40" customHeight="1" spans="1:6">
      <c r="A29" s="18" t="s">
        <v>292</v>
      </c>
      <c r="B29" s="18" t="s">
        <v>293</v>
      </c>
      <c r="C29" s="17" t="s">
        <v>416</v>
      </c>
      <c r="D29" s="17" t="s">
        <v>327</v>
      </c>
      <c r="E29" s="17" t="s">
        <v>417</v>
      </c>
      <c r="F29" s="15"/>
    </row>
    <row r="30" s="3" customFormat="1" ht="40" customHeight="1" spans="1:6">
      <c r="A30" s="18" t="s">
        <v>294</v>
      </c>
      <c r="B30" s="18" t="s">
        <v>295</v>
      </c>
      <c r="C30" s="17" t="s">
        <v>418</v>
      </c>
      <c r="D30" s="17" t="s">
        <v>327</v>
      </c>
      <c r="E30" s="17" t="s">
        <v>419</v>
      </c>
      <c r="F30" s="15"/>
    </row>
    <row r="31" s="3" customFormat="1" ht="40" customHeight="1" spans="1:6">
      <c r="A31" s="18" t="s">
        <v>296</v>
      </c>
      <c r="B31" s="18" t="s">
        <v>297</v>
      </c>
      <c r="C31" s="17"/>
      <c r="D31" s="17"/>
      <c r="E31" s="17"/>
      <c r="F31" s="15"/>
    </row>
    <row r="32" s="3" customFormat="1" ht="40" customHeight="1" spans="1:6">
      <c r="A32" s="18" t="s">
        <v>298</v>
      </c>
      <c r="B32" s="18" t="s">
        <v>299</v>
      </c>
      <c r="C32" s="17"/>
      <c r="D32" s="17"/>
      <c r="E32" s="17"/>
      <c r="F32" s="15"/>
    </row>
    <row r="33" s="3" customFormat="1" ht="40" customHeight="1" spans="1:6">
      <c r="A33" s="18" t="s">
        <v>48</v>
      </c>
      <c r="B33" s="18" t="s">
        <v>300</v>
      </c>
      <c r="C33" s="19" t="s">
        <v>416</v>
      </c>
      <c r="D33" s="19" t="s">
        <v>327</v>
      </c>
      <c r="E33" s="19" t="s">
        <v>417</v>
      </c>
      <c r="F33" s="15"/>
    </row>
    <row r="34" s="3" customFormat="1" ht="40" customHeight="1" spans="1:6">
      <c r="A34" s="18" t="s">
        <v>51</v>
      </c>
      <c r="B34" s="18" t="s">
        <v>301</v>
      </c>
      <c r="C34" s="19" t="s">
        <v>416</v>
      </c>
      <c r="D34" s="19" t="s">
        <v>327</v>
      </c>
      <c r="E34" s="19" t="s">
        <v>417</v>
      </c>
      <c r="F34" s="15"/>
    </row>
    <row r="35" s="3" customFormat="1" ht="40" customHeight="1" spans="1:6">
      <c r="A35" s="18" t="s">
        <v>302</v>
      </c>
      <c r="B35" s="18" t="s">
        <v>303</v>
      </c>
      <c r="C35" s="17"/>
      <c r="D35" s="17"/>
      <c r="E35" s="17"/>
      <c r="F35" s="15"/>
    </row>
    <row r="36" s="4" customFormat="1" ht="40" customHeight="1" spans="1:6">
      <c r="A36" s="18" t="s">
        <v>48</v>
      </c>
      <c r="B36" s="18" t="s">
        <v>304</v>
      </c>
      <c r="C36" s="17" t="s">
        <v>414</v>
      </c>
      <c r="D36" s="17" t="s">
        <v>372</v>
      </c>
      <c r="E36" s="17" t="s">
        <v>415</v>
      </c>
      <c r="F36" s="15"/>
    </row>
    <row r="37" s="3" customFormat="1" ht="40" customHeight="1" spans="1:6">
      <c r="A37" s="18" t="s">
        <v>51</v>
      </c>
      <c r="B37" s="18" t="s">
        <v>205</v>
      </c>
      <c r="C37" s="17" t="s">
        <v>381</v>
      </c>
      <c r="D37" s="17" t="s">
        <v>389</v>
      </c>
      <c r="E37" s="17" t="s">
        <v>390</v>
      </c>
      <c r="F37" s="15"/>
    </row>
    <row r="38" s="3" customFormat="1" ht="72" spans="1:6">
      <c r="A38" s="18" t="s">
        <v>67</v>
      </c>
      <c r="B38" s="18" t="s">
        <v>305</v>
      </c>
      <c r="C38" s="17" t="s">
        <v>420</v>
      </c>
      <c r="D38" s="17" t="s">
        <v>372</v>
      </c>
      <c r="E38" s="17" t="s">
        <v>421</v>
      </c>
      <c r="F38" s="15"/>
    </row>
    <row r="39" s="3" customFormat="1" ht="40" customHeight="1" spans="1:6">
      <c r="A39" s="18" t="s">
        <v>306</v>
      </c>
      <c r="B39" s="18" t="s">
        <v>307</v>
      </c>
      <c r="C39" s="17" t="s">
        <v>422</v>
      </c>
      <c r="D39" s="17" t="s">
        <v>327</v>
      </c>
      <c r="E39" s="17" t="s">
        <v>367</v>
      </c>
      <c r="F39" s="15"/>
    </row>
    <row r="40" s="3" customFormat="1" ht="40" customHeight="1" spans="1:6">
      <c r="A40" s="18" t="s">
        <v>308</v>
      </c>
      <c r="B40" s="18" t="s">
        <v>309</v>
      </c>
      <c r="C40" s="17" t="s">
        <v>422</v>
      </c>
      <c r="D40" s="19" t="s">
        <v>327</v>
      </c>
      <c r="E40" s="19" t="s">
        <v>423</v>
      </c>
      <c r="F40" s="15"/>
    </row>
    <row r="41" s="3" customFormat="1" ht="40" customHeight="1" spans="1:6">
      <c r="A41" s="18" t="s">
        <v>310</v>
      </c>
      <c r="B41" s="18" t="s">
        <v>311</v>
      </c>
      <c r="C41" s="19" t="s">
        <v>416</v>
      </c>
      <c r="D41" s="19" t="s">
        <v>327</v>
      </c>
      <c r="E41" s="19" t="s">
        <v>424</v>
      </c>
      <c r="F41" s="15"/>
    </row>
    <row r="42" s="3" customFormat="1" ht="40" customHeight="1" spans="1:6">
      <c r="A42" s="18" t="s">
        <v>312</v>
      </c>
      <c r="B42" s="18" t="s">
        <v>313</v>
      </c>
      <c r="C42" s="17"/>
      <c r="D42" s="17"/>
      <c r="E42" s="17"/>
      <c r="F42" s="15"/>
    </row>
    <row r="43" s="3" customFormat="1" ht="48" customHeight="1" spans="1:6">
      <c r="A43" s="18" t="s">
        <v>314</v>
      </c>
      <c r="B43" s="18" t="s">
        <v>315</v>
      </c>
      <c r="C43" s="17" t="s">
        <v>425</v>
      </c>
      <c r="D43" s="17" t="s">
        <v>327</v>
      </c>
      <c r="E43" s="17" t="s">
        <v>426</v>
      </c>
      <c r="F43" s="15"/>
    </row>
    <row r="52" spans="1:6">
      <c r="A52" s="20" t="s">
        <v>427</v>
      </c>
      <c r="B52" s="21"/>
      <c r="C52" s="21"/>
      <c r="D52" s="21"/>
      <c r="E52" s="21"/>
      <c r="F52" s="21"/>
    </row>
  </sheetData>
  <mergeCells count="10">
    <mergeCell ref="A2:F2"/>
    <mergeCell ref="A3:F3"/>
    <mergeCell ref="A4:F4"/>
    <mergeCell ref="A52:F52"/>
    <mergeCell ref="A5:A6"/>
    <mergeCell ref="B5:B6"/>
    <mergeCell ref="C5:C6"/>
    <mergeCell ref="D5:D6"/>
    <mergeCell ref="E5:E6"/>
    <mergeCell ref="F5:F6"/>
  </mergeCells>
  <pageMargins left="0.751388888888889" right="0.751388888888889" top="1" bottom="1" header="0.5" footer="0.5"/>
  <pageSetup paperSize="9" scale="71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最高控制价汇总表</vt:lpstr>
      <vt:lpstr>附件1 第100章 准则</vt:lpstr>
      <vt:lpstr>附件1 第200章 路基</vt:lpstr>
      <vt:lpstr>附件1 第300章 路面</vt:lpstr>
      <vt:lpstr>附件2 第100章 准则-工程量清单说明</vt:lpstr>
      <vt:lpstr>附件2 第200章 路基-工程量清单说明</vt:lpstr>
      <vt:lpstr>附件2 第300章 路面-工程量清单说明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</cp:lastModifiedBy>
  <dcterms:created xsi:type="dcterms:W3CDTF">2023-03-21T15:56:00Z</dcterms:created>
  <dcterms:modified xsi:type="dcterms:W3CDTF">2025-09-04T05:08:42Z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62EBCBC37EBA4F23BAD60BBBAB6283D7_13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false</vt:bool>
  </property>
</Properties>
</file>